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C:\Users\amcsween\Downloads\"/>
    </mc:Choice>
  </mc:AlternateContent>
  <xr:revisionPtr revIDLastSave="0" documentId="13_ncr:1_{41F9DE8F-DCDE-426F-98FD-074272EE29FE}" xr6:coauthVersionLast="46" xr6:coauthVersionMax="46" xr10:uidLastSave="{00000000-0000-0000-0000-000000000000}"/>
  <bookViews>
    <workbookView xWindow="4515" yWindow="-16320" windowWidth="29040" windowHeight="15990" tabRatio="500" xr2:uid="{00000000-000D-0000-FFFF-FFFF00000000}"/>
  </bookViews>
  <sheets>
    <sheet name="Cover" sheetId="13" r:id="rId1"/>
    <sheet name="Main" sheetId="15" r:id="rId2"/>
  </sheets>
  <definedNames>
    <definedName name="_xlnm.Print_Area" localSheetId="1">Main!$A$1:$X$36</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R14" i="15" l="1"/>
  <c r="R16" i="15" s="1"/>
  <c r="R19" i="15"/>
  <c r="R20" i="15" s="1"/>
  <c r="R9" i="15"/>
  <c r="S9" i="15" s="1"/>
  <c r="T9" i="15" s="1"/>
  <c r="T11" i="15" s="1"/>
  <c r="S4" i="15"/>
  <c r="T4" i="15" s="1"/>
  <c r="T5" i="15" s="1"/>
  <c r="R4" i="15"/>
  <c r="R6" i="15" s="1"/>
  <c r="R5" i="15" l="1"/>
  <c r="T6" i="15"/>
  <c r="S6" i="15"/>
  <c r="R15" i="15"/>
  <c r="R21" i="15"/>
  <c r="S5" i="15"/>
  <c r="S19" i="15"/>
  <c r="S21" i="15" s="1"/>
  <c r="S14" i="15"/>
  <c r="S16" i="15" s="1"/>
  <c r="T10" i="15"/>
  <c r="S10" i="15"/>
  <c r="S11" i="15"/>
  <c r="R11" i="15"/>
  <c r="R10" i="15"/>
  <c r="M21" i="15"/>
  <c r="N21" i="15"/>
  <c r="O21" i="15"/>
  <c r="O20" i="15"/>
  <c r="N20" i="15"/>
  <c r="M20" i="15"/>
  <c r="M16" i="15"/>
  <c r="N16" i="15"/>
  <c r="O16" i="15"/>
  <c r="O15" i="15"/>
  <c r="N15" i="15"/>
  <c r="M15" i="15"/>
  <c r="N11" i="15"/>
  <c r="O11" i="15"/>
  <c r="M11" i="15"/>
  <c r="N10" i="15"/>
  <c r="O10" i="15"/>
  <c r="M10" i="15"/>
  <c r="M6" i="15"/>
  <c r="N6" i="15"/>
  <c r="O6" i="15"/>
  <c r="N5" i="15"/>
  <c r="O5" i="15"/>
  <c r="M5" i="15"/>
  <c r="H6" i="15"/>
  <c r="J6" i="15"/>
  <c r="I6" i="15"/>
  <c r="I5" i="15"/>
  <c r="J5" i="15"/>
  <c r="H5" i="15"/>
  <c r="H21" i="15"/>
  <c r="I21" i="15"/>
  <c r="J21" i="15"/>
  <c r="J20" i="15"/>
  <c r="I20" i="15"/>
  <c r="H16" i="15"/>
  <c r="I16" i="15"/>
  <c r="J16" i="15"/>
  <c r="I15" i="15"/>
  <c r="J15" i="15"/>
  <c r="H11" i="15"/>
  <c r="I11" i="15"/>
  <c r="J11" i="15"/>
  <c r="J10" i="15"/>
  <c r="I10" i="15"/>
  <c r="H20" i="15"/>
  <c r="H15" i="15"/>
  <c r="H10" i="15"/>
  <c r="T14" i="15" l="1"/>
  <c r="T16" i="15" s="1"/>
  <c r="T19" i="15"/>
  <c r="T21" i="15" s="1"/>
  <c r="S15" i="15"/>
  <c r="S20" i="15"/>
  <c r="T15" i="15" l="1"/>
  <c r="T20" i="15"/>
</calcChain>
</file>

<file path=xl/sharedStrings.xml><?xml version="1.0" encoding="utf-8"?>
<sst xmlns="http://schemas.openxmlformats.org/spreadsheetml/2006/main" count="52" uniqueCount="24">
  <si>
    <t>Prepared by Andrew McSween</t>
  </si>
  <si>
    <t>Instructions</t>
  </si>
  <si>
    <t>BRN 1!-ICE</t>
  </si>
  <si>
    <t>Last</t>
  </si>
  <si>
    <t>Bid</t>
  </si>
  <si>
    <t>Ask</t>
  </si>
  <si>
    <t>GAS 1!-ICE</t>
  </si>
  <si>
    <t>DATA POINT TEMPLATE</t>
  </si>
  <si>
    <t>BRN 1!-ICE[EUR]</t>
  </si>
  <si>
    <t>Currency Conversion</t>
  </si>
  <si>
    <t>Unit of Measure Conversion</t>
  </si>
  <si>
    <t>BRN 1!-ICE[GAL]</t>
  </si>
  <si>
    <t>Unit of Measure &amp; Currency Conversion</t>
  </si>
  <si>
    <t>BRN 1!-ICE[EUR/GAL]</t>
  </si>
  <si>
    <t>Real Time Quotes</t>
  </si>
  <si>
    <t>Historical Index - Days</t>
  </si>
  <si>
    <t>Historical Index - Hours</t>
  </si>
  <si>
    <t>Historical Index - Weekly</t>
  </si>
  <si>
    <t>Historical Index - Monthly</t>
  </si>
  <si>
    <t>Historical Date</t>
  </si>
  <si>
    <t>Historical Date and Time</t>
  </si>
  <si>
    <t>Weekly Average</t>
  </si>
  <si>
    <t>Monthly Average</t>
  </si>
  <si>
    <t>The Data Point button, found in the ICE Data Services ribbon, is a flexible tool which can generate all of these outputs.  It uses an intuitive syntax that can linked to other cells.
To modify these cells, either select the desired output cell and click Data Point from the ribbon, or manually change the syntax in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</si>
</sst>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10" x14ac:knownFonts="1">
    <font>
      <sz val="12"/>
      <color theme="1"/>
      <name val="Arial"/>
      <family val="2"/>
      <scheme val="minor"/>
    </font>
    <font>
      <sz val="11"/>
      <color theme="1"/>
      <name val="Arial"/>
      <family val="2"/>
      <scheme val="minor"/>
    </font>
    <font>
      <u/>
      <sz val="12"/>
      <color theme="10"/>
      <name val="Arial"/>
      <family val="2"/>
      <scheme val="minor"/>
    </font>
    <font>
      <u/>
      <sz val="12"/>
      <color theme="11"/>
      <name val="Arial"/>
      <family val="2"/>
      <scheme val="minor"/>
    </font>
    <font>
      <sz val="10"/>
      <color theme="1"/>
      <name val="Arial"/>
      <family val="2"/>
      <scheme val="minor"/>
    </font>
    <font>
      <sz val="8"/>
      <name val="Arial"/>
      <family val="2"/>
      <scheme val="minor"/>
    </font>
    <font>
      <b/>
      <sz val="11"/>
      <color theme="1"/>
      <name val="Arial"/>
      <family val="2"/>
      <scheme val="minor"/>
    </font>
    <font>
      <sz val="11"/>
      <color theme="1"/>
      <name val="Arial"/>
      <family val="2"/>
      <scheme val="minor"/>
    </font>
    <font>
      <b/>
      <sz val="11"/>
      <color theme="0"/>
      <name val="Arial"/>
      <family val="2"/>
      <scheme val="minor"/>
    </font>
    <font>
      <b/>
      <sz val="24"/>
      <color theme="1" tint="-0.249977111117893"/>
      <name val="Arial"/>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tint="0.14999847407452621"/>
        <bgColor indexed="64"/>
      </patternFill>
    </fill>
  </fills>
  <borders count="2">
    <border>
      <left/>
      <right/>
      <top/>
      <bottom/>
      <diagonal/>
    </border>
    <border>
      <left/>
      <right/>
      <top/>
      <bottom style="thin">
        <color auto="1"/>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 fillId="0" borderId="0"/>
  </cellStyleXfs>
  <cellXfs count="17">
    <xf numFmtId="0" fontId="0" fillId="0" borderId="0" xfId="0"/>
    <xf numFmtId="0" fontId="7" fillId="2" borderId="0" xfId="5" applyFill="1"/>
    <xf numFmtId="0" fontId="7" fillId="0" borderId="0" xfId="5"/>
    <xf numFmtId="0" fontId="0" fillId="3" borderId="0" xfId="0" applyFill="1"/>
    <xf numFmtId="0" fontId="4" fillId="3" borderId="0" xfId="0" applyFont="1" applyFill="1" applyAlignment="1">
      <alignment horizontal="left"/>
    </xf>
    <xf numFmtId="14" fontId="4" fillId="3" borderId="0" xfId="0" applyNumberFormat="1" applyFont="1" applyFill="1" applyAlignment="1">
      <alignment horizontal="left"/>
    </xf>
    <xf numFmtId="0" fontId="6" fillId="2" borderId="0" xfId="5" applyFont="1" applyFill="1"/>
    <xf numFmtId="0" fontId="1" fillId="2" borderId="0" xfId="5" applyFont="1" applyFill="1"/>
    <xf numFmtId="14" fontId="6" fillId="2" borderId="0" xfId="5" applyNumberFormat="1" applyFont="1" applyFill="1"/>
    <xf numFmtId="164" fontId="6" fillId="2" borderId="0" xfId="5" applyNumberFormat="1" applyFont="1" applyFill="1"/>
    <xf numFmtId="2" fontId="7" fillId="2" borderId="0" xfId="5" applyNumberFormat="1" applyFill="1"/>
    <xf numFmtId="0" fontId="6" fillId="2" borderId="1" xfId="5" applyFont="1" applyFill="1" applyBorder="1" applyAlignment="1">
      <alignment horizontal="center"/>
    </xf>
    <xf numFmtId="0" fontId="1" fillId="2" borderId="0" xfId="5" applyFont="1" applyFill="1" applyAlignment="1">
      <alignment horizontal="center" vertical="center" wrapText="1"/>
    </xf>
    <xf numFmtId="0" fontId="7" fillId="2" borderId="0" xfId="5" applyFill="1" applyAlignment="1">
      <alignment horizontal="center" vertical="center" wrapText="1"/>
    </xf>
    <xf numFmtId="0" fontId="7" fillId="4" borderId="0" xfId="5" applyFill="1"/>
    <xf numFmtId="0" fontId="8" fillId="4" borderId="1" xfId="5" applyFont="1" applyFill="1" applyBorder="1" applyAlignment="1">
      <alignment horizontal="center"/>
    </xf>
    <xf numFmtId="0" fontId="9" fillId="2" borderId="0" xfId="0" applyFont="1" applyFill="1"/>
  </cellXfs>
  <cellStyles count="6">
    <cellStyle name="Followed Hyperlink" xfId="2" builtinId="9" hidden="1"/>
    <cellStyle name="Followed Hyperlink" xfId="4" builtinId="9" hidden="1"/>
    <cellStyle name="Hyperlink" xfId="1" builtinId="8" hidden="1"/>
    <cellStyle name="Hyperlink" xfId="3" builtinId="8" hidden="1"/>
    <cellStyle name="Normal" xfId="0" builtinId="0"/>
    <cellStyle name="Normal 2" xfId="5" xr:uid="{00000000-0005-0000-0000-000005000000}"/>
  </cellStyles>
  <dxfs count="0"/>
  <tableStyles count="0" defaultTableStyle="TableStyleMedium9" defaultPivotStyle="PivotStyleMedium4"/>
  <colors>
    <mruColors>
      <color rgb="FF0039A6"/>
      <color rgb="FF81D548"/>
      <color rgb="FFE3F4FA"/>
      <color rgb="FFC7E8F5"/>
      <color rgb="FFAADDF0"/>
      <color rgb="FF8ED2EB"/>
      <color rgb="FF72C7E7"/>
      <color rgb="FFA2A4A3"/>
      <color rgb="FFCDD8ED"/>
      <color rgb="FF9AB0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realTimeData">
    <main first="fsxl">
      <tp>
        <v>89.99</v>
        <stp/>
        <stp>*H</stp>
        <stp>BRN 1!-ICE</stp>
        <stp>Last</stp>
        <stp>I60</stp>
        <stp>44588.625</stp>
        <tr r="R10" s="15"/>
      </tp>
    </main>
    <main first="fsxl">
      <tp>
        <v>789.75</v>
        <stp/>
        <stp>*H</stp>
        <stp>GAS 1!-ICE</stp>
        <stp>Last</stp>
        <stp>D</stp>
        <stp/>
        <stp>0</stp>
        <tr r="M6" s="15"/>
      </tp>
      <tp>
        <v>801.75</v>
        <stp/>
        <stp>*H</stp>
        <stp>GAS 1!-ICE</stp>
        <stp>Last</stp>
        <stp>M</stp>
        <stp/>
        <stp>0</stp>
        <tr r="M21" s="15"/>
      </tp>
      <tp>
        <v>801.75</v>
        <stp/>
        <stp>*H</stp>
        <stp>GAS 1!-ICE</stp>
        <stp>Last</stp>
        <stp>W</stp>
        <stp/>
        <stp>0</stp>
        <tr r="M16" s="15"/>
      </tp>
      <tp>
        <v>787.5</v>
        <stp/>
        <stp>*H</stp>
        <stp>GAS 1!-ICE</stp>
        <stp>Last</stp>
        <stp>D</stp>
        <stp/>
        <stp>1</stp>
        <tr r="N6" s="15"/>
      </tp>
      <tp>
        <v>666.25</v>
        <stp/>
        <stp>*H</stp>
        <stp>GAS 1!-ICE</stp>
        <stp>Last</stp>
        <stp>M</stp>
        <stp/>
        <stp>1</stp>
        <tr r="N21" s="15"/>
      </tp>
      <tp>
        <v>769.25</v>
        <stp/>
        <stp>*H</stp>
        <stp>GAS 1!-ICE</stp>
        <stp>Last</stp>
        <stp>W</stp>
        <stp/>
        <stp>1</stp>
        <tr r="N16" s="15"/>
      </tp>
      <tp>
        <v>761.5</v>
        <stp/>
        <stp>*H</stp>
        <stp>GAS 1!-ICE</stp>
        <stp>Last</stp>
        <stp>D</stp>
        <stp/>
        <stp>2</stp>
        <tr r="O6" s="15"/>
      </tp>
      <tp>
        <v>596.5</v>
        <stp/>
        <stp>*H</stp>
        <stp>GAS 1!-ICE</stp>
        <stp>Last</stp>
        <stp>M</stp>
        <stp/>
        <stp>2</stp>
        <tr r="O21" s="15"/>
      </tp>
      <tp>
        <v>749.25</v>
        <stp/>
        <stp>*H</stp>
        <stp>GAS 1!-ICE</stp>
        <stp>Last</stp>
        <stp>W</stp>
        <stp/>
        <stp>2</stp>
        <tr r="O16" s="15"/>
      </tp>
    </main>
    <main first="fsxl">
      <tp>
        <v>89.34</v>
        <stp/>
        <stp>*H</stp>
        <stp>BRN 1!-ICE</stp>
        <stp>Last</stp>
        <stp>D</stp>
        <stp/>
        <stp>0</stp>
        <tr r="M5" s="15"/>
      </tp>
      <tp>
        <v>89.99</v>
        <stp/>
        <stp>*H</stp>
        <stp>BRN 1!-ICE</stp>
        <stp>Last</stp>
        <stp>M</stp>
        <stp/>
        <stp>0</stp>
        <tr r="M20" s="15"/>
      </tp>
      <tp>
        <v>89.99</v>
        <stp/>
        <stp>*H</stp>
        <stp>BRN 1!-ICE</stp>
        <stp>Last</stp>
        <stp>W</stp>
        <stp/>
        <stp>0</stp>
        <tr r="M15" s="15"/>
      </tp>
      <tp>
        <v>89.96</v>
        <stp/>
        <stp>*H</stp>
        <stp>BRN 1!-ICE</stp>
        <stp>Last</stp>
        <stp>D</stp>
        <stp/>
        <stp>1</stp>
        <tr r="N5" s="15"/>
      </tp>
      <tp>
        <v>77.78</v>
        <stp/>
        <stp>*H</stp>
        <stp>BRN 1!-ICE</stp>
        <stp>Last</stp>
        <stp>M</stp>
        <stp/>
        <stp>1</stp>
        <tr r="N20" s="15"/>
      </tp>
      <tp>
        <v>87.89</v>
        <stp/>
        <stp>*H</stp>
        <stp>BRN 1!-ICE</stp>
        <stp>Last</stp>
        <stp>W</stp>
        <stp/>
        <stp>1</stp>
        <tr r="N15" s="15"/>
      </tp>
      <tp>
        <v>88.2</v>
        <stp/>
        <stp>*H</stp>
        <stp>BRN 1!-ICE</stp>
        <stp>Last</stp>
        <stp>D</stp>
        <stp/>
        <stp>2</stp>
        <tr r="O5" s="15"/>
      </tp>
      <tp>
        <v>68.88</v>
        <stp/>
        <stp>*H</stp>
        <stp>BRN 1!-ICE</stp>
        <stp>Last</stp>
        <stp>M</stp>
        <stp/>
        <stp>2</stp>
        <tr r="O20" s="15"/>
      </tp>
      <tp>
        <v>86.06</v>
        <stp/>
        <stp>*H</stp>
        <stp>BRN 1!-ICE</stp>
        <stp>Last</stp>
        <stp>W</stp>
        <stp/>
        <stp>2</stp>
        <tr r="O15" s="15"/>
      </tp>
    </main>
    <main first="fsxl">
      <tp>
        <v>1.9232649732766685</v>
        <stp/>
        <stp>BRN 1!-ICE[EUR/GAL]</stp>
        <stp>Ask</stp>
        <tr r="J21" s="15"/>
      </tp>
      <tp>
        <v>801.75</v>
        <stp/>
        <stp>*H</stp>
        <stp>GAS 1!-ICE</stp>
        <stp>Last</stp>
        <stp>I60</stp>
        <stp>44588.625</stp>
        <tr r="R11" s="15"/>
      </tp>
    </main>
    <main first="fsxl">
      <tp>
        <v>1.9228376285431323</v>
        <stp/>
        <stp>BRN 1!-ICE[EUR/GAL]</stp>
        <stp>Bid</stp>
        <tr r="I21" s="15"/>
      </tp>
    </main>
    <main first="fsxl">
      <tp>
        <v>1.9228376285431323</v>
        <stp/>
        <stp>BRN 1!-ICE[EUR/GAL]</stp>
        <stp>Last</stp>
        <tr r="H21" s="15"/>
      </tp>
    </main>
    <main first="fsxl">
      <tp>
        <v>792</v>
        <stp/>
        <stp>*H</stp>
        <stp>GAS 1!-ICE</stp>
        <stp>Last</stp>
        <stp>I60</stp>
        <stp>44588.5416666667</stp>
        <tr r="T11" s="15"/>
      </tp>
      <tp>
        <v>798.25</v>
        <stp/>
        <stp>*H</stp>
        <stp>GAS 1!-ICE</stp>
        <stp>Last</stp>
        <stp>I60</stp>
        <stp>44588.5833333333</stp>
        <tr r="S11" s="15"/>
      </tp>
    </main>
    <main first="fsxl">
      <tp>
        <v>89.99</v>
        <stp/>
        <stp>BRN 1!-ICE</stp>
        <stp>Last</stp>
        <tr r="H15" s="15"/>
        <tr r="H10" s="15"/>
        <tr r="H5" s="15"/>
        <tr r="H20" s="15"/>
      </tp>
    </main>
    <main first="fsxl">
      <tp>
        <v>801.75</v>
        <stp/>
        <stp>GAS 1!-ICE</stp>
        <stp>Last</stp>
        <tr r="H6" s="15"/>
      </tp>
    </main>
    <main first="fsxl">
      <tp>
        <v>89.03</v>
        <stp/>
        <stp>*H</stp>
        <stp>BRN 1!-ICE</stp>
        <stp>Last</stp>
        <stp>I60</stp>
        <stp>44588.5416666667</stp>
        <tr r="T10" s="15"/>
      </tp>
      <tp>
        <v>89.7</v>
        <stp/>
        <stp>*H</stp>
        <stp>BRN 1!-ICE</stp>
        <stp>Last</stp>
        <stp>I60</stp>
        <stp>44588.5833333333</stp>
        <tr r="S10" s="15"/>
      </tp>
    </main>
    <main first="fsxl">
      <tp>
        <v>740.4473684210526</v>
        <stp/>
        <stp>*H</stp>
        <stp>GAS 1!-ICE</stp>
        <stp>Last</stp>
        <stp>MA</stp>
        <stp>44588.625</stp>
        <tr r="R21" s="15"/>
      </tp>
    </main>
    <main first="fsxl">
      <tp>
        <v>2.143094159722192</v>
        <stp/>
        <stp>BRN 1!-ICE[GAL]</stp>
        <stp>Ask</stp>
        <tr r="J16" s="15"/>
      </tp>
    </main>
    <main first="fsxl">
      <tp>
        <v>89.7</v>
        <stp/>
        <stp>*H</stp>
        <stp>BRN 1!-ICE</stp>
        <stp>Last</stp>
        <stp>I60</stp>
        <stp/>
        <stp>1</stp>
        <tr r="N10" s="15"/>
      </tp>
      <tp>
        <v>89.99</v>
        <stp/>
        <stp>*H</stp>
        <stp>BRN 1!-ICE</stp>
        <stp>Last</stp>
        <stp>I60</stp>
        <stp/>
        <stp>0</stp>
        <tr r="M10" s="15"/>
      </tp>
      <tp>
        <v>89.03</v>
        <stp/>
        <stp>*H</stp>
        <stp>BRN 1!-ICE</stp>
        <stp>Last</stp>
        <stp>I60</stp>
        <stp/>
        <stp>2</stp>
        <tr r="O10" s="15"/>
      </tp>
      <tp>
        <v>792</v>
        <stp/>
        <stp>*H</stp>
        <stp>GAS 1!-ICE</stp>
        <stp>Last</stp>
        <stp>I60</stp>
        <stp/>
        <stp>2</stp>
        <tr r="O11" s="15"/>
      </tp>
      <tp>
        <v>801.75</v>
        <stp/>
        <stp>*H</stp>
        <stp>GAS 1!-ICE</stp>
        <stp>Last</stp>
        <stp>I60</stp>
        <stp/>
        <stp>0</stp>
        <tr r="M11" s="15"/>
      </tp>
      <tp>
        <v>798.25</v>
        <stp/>
        <stp>*H</stp>
        <stp>GAS 1!-ICE</stp>
        <stp>Last</stp>
        <stp>I60</stp>
        <stp/>
        <stp>1</stp>
        <tr r="N11" s="15"/>
      </tp>
    </main>
    <main first="fsxl">
      <tp>
        <v>2.1426179694856127</v>
        <stp/>
        <stp>BRN 1!-ICE[GAL]</stp>
        <stp>Bid</stp>
        <tr r="I16" s="15"/>
      </tp>
    </main>
    <main first="fsxl">
      <tp>
        <v>69.319999999999993</v>
        <stp/>
        <stp>*H</stp>
        <stp>BRN 1!-ICE</stp>
        <stp>Last</stp>
        <stp>D</stp>
        <stp>44532</stp>
        <tr r="T5" s="15"/>
      </tp>
      <tp>
        <v>79.53</v>
        <stp/>
        <stp>*H</stp>
        <stp>BRN 1!-ICE</stp>
        <stp>Last</stp>
        <stp>D</stp>
        <stp>44560</stp>
        <tr r="S5" s="15"/>
      </tp>
      <tp>
        <v>89.34</v>
        <stp/>
        <stp>*H</stp>
        <stp>BRN 1!-ICE</stp>
        <stp>Last</stp>
        <stp>D</stp>
        <stp>44588</stp>
        <tr r="R5" s="15"/>
      </tp>
    </main>
    <main first="fsxl">
      <tp>
        <v>90.01</v>
        <stp/>
        <stp>BRN 1!-ICE</stp>
        <stp>Ask</stp>
        <tr r="J20" s="15"/>
        <tr r="J15" s="15"/>
        <tr r="J5" s="15"/>
        <tr r="J10" s="15"/>
      </tp>
      <tp>
        <v>802</v>
        <stp/>
        <stp>GAS 1!-ICE</stp>
        <stp>Ask</stp>
        <tr r="J6" s="15"/>
      </tp>
    </main>
    <main first="fsxl">
      <tp>
        <v>89.99</v>
        <stp/>
        <stp>BRN 1!-ICE</stp>
        <stp>Bid</stp>
        <tr r="I20" s="15"/>
        <tr r="I15" s="15"/>
        <tr r="I10" s="15"/>
        <tr r="I5" s="15"/>
      </tp>
      <tp>
        <v>801.5</v>
        <stp/>
        <stp>GAS 1!-ICE</stp>
        <stp>Bid</stp>
        <tr r="I6" s="15"/>
      </tp>
    </main>
    <main first="fsxl">
      <tp>
        <v>601.75</v>
        <stp/>
        <stp>*H</stp>
        <stp>GAS 1!-ICE</stp>
        <stp>Last</stp>
        <stp>D</stp>
        <stp>44532</stp>
        <tr r="T6" s="15"/>
      </tp>
      <tp>
        <v>677</v>
        <stp/>
        <stp>*H</stp>
        <stp>GAS 1!-ICE</stp>
        <stp>Last</stp>
        <stp>D</stp>
        <stp>44560</stp>
        <tr r="S6" s="15"/>
      </tp>
      <tp>
        <v>789.75</v>
        <stp/>
        <stp>*H</stp>
        <stp>GAS 1!-ICE</stp>
        <stp>Last</stp>
        <stp>D</stp>
        <stp>44588</stp>
        <tr r="R6" s="15"/>
      </tp>
    </main>
    <main first="fsxl">
      <tp>
        <v>85.041052631578964</v>
        <stp/>
        <stp>*H</stp>
        <stp>BRN 1!-ICE</stp>
        <stp>Last</stp>
        <stp>MA</stp>
        <stp>44588.625</stp>
        <tr r="R20" s="15"/>
      </tp>
    </main>
    <main first="fsxl">
      <tp>
        <v>80.777169523467649</v>
        <stp/>
        <stp>BRN 1!-ICE[EUR]</stp>
        <stp>Ask</stp>
        <tr r="J11" s="15"/>
      </tp>
      <tp>
        <v>80.759221035627732</v>
        <stp/>
        <stp>BRN 1!-ICE[EUR]</stp>
        <stp>Bid</stp>
        <tr r="I11" s="15"/>
      </tp>
    </main>
    <main first="fsxl">
      <tp>
        <v>83.957999999999998</v>
        <stp/>
        <stp>*H</stp>
        <stp>BRN 1!-ICE</stp>
        <stp>Last</stp>
        <stp>WA</stp>
        <stp>44574</stp>
        <tr r="T15" s="15"/>
      </tp>
      <tp>
        <v>74.639130434782615</v>
        <stp/>
        <stp>*H</stp>
        <stp>BRN 1!-ICE</stp>
        <stp>Last</stp>
        <stp>MA</stp>
        <stp>44557</stp>
        <tr r="S20" s="15"/>
      </tp>
      <tp>
        <v>78.980909090909094</v>
        <stp/>
        <stp>*H</stp>
        <stp>BRN 1!-ICE</stp>
        <stp>Last</stp>
        <stp>MA</stp>
        <stp>44527</stp>
        <tr r="T20" s="15"/>
      </tp>
    </main>
    <main first="fsxl">
      <tp>
        <v>88.442499999999995</v>
        <stp/>
        <stp>*H</stp>
        <stp>BRN 1!-ICE</stp>
        <stp>Last</stp>
        <stp>WA</stp>
        <stp>44588</stp>
        <tr r="R15" s="15"/>
      </tp>
      <tp>
        <v>87.74</v>
        <stp/>
        <stp>*H</stp>
        <stp>BRN 1!-ICE</stp>
        <stp>Last</stp>
        <stp>WA</stp>
        <stp>44581</stp>
        <tr r="S15" s="15"/>
      </tp>
    </main>
    <main first="fsxl">
      <tp>
        <v>80.759221035627732</v>
        <stp/>
        <stp>BRN 1!-ICE[EUR]</stp>
        <stp>Last</stp>
        <tr r="H11" s="15"/>
      </tp>
    </main>
    <main first="fsxl">
      <tp>
        <v>773</v>
        <stp/>
        <stp>*H</stp>
        <stp>GAS 1!-ICE</stp>
        <stp>Last</stp>
        <stp>WA</stp>
        <stp>44588</stp>
        <tr r="R16" s="15"/>
      </tp>
      <tp>
        <v>769.2</v>
        <stp/>
        <stp>*H</stp>
        <stp>GAS 1!-ICE</stp>
        <stp>Last</stp>
        <stp>WA</stp>
        <stp>44581</stp>
        <tr r="S16" s="15"/>
      </tp>
      <tp>
        <v>678.72727272727275</v>
        <stp/>
        <stp>*H</stp>
        <stp>GAS 1!-ICE</stp>
        <stp>Last</stp>
        <stp>MA</stp>
        <stp>44527</stp>
        <tr r="T21" s="15"/>
      </tp>
      <tp>
        <v>730.4</v>
        <stp/>
        <stp>*H</stp>
        <stp>GAS 1!-ICE</stp>
        <stp>Last</stp>
        <stp>WA</stp>
        <stp>44574</stp>
        <tr r="T16" s="15"/>
      </tp>
      <tp>
        <v>644.03260869565213</v>
        <stp/>
        <stp>*H</stp>
        <stp>GAS 1!-ICE</stp>
        <stp>Last</stp>
        <stp>MA</stp>
        <stp>44557</stp>
        <tr r="S21" s="15"/>
      </tp>
    </main>
    <main first="fsxl">
      <tp>
        <v>2.1426179694856127</v>
        <stp/>
        <stp>BRN 1!-ICE[GAL]</stp>
        <stp>Last</stp>
        <tr r="H16" s="15"/>
      </tp>
    </main>
  </volType>
</volTypes>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volatileDependencies" Target="volatileDependenci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254000</xdr:colOff>
      <xdr:row>4</xdr:row>
      <xdr:rowOff>25400</xdr:rowOff>
    </xdr:from>
    <xdr:to>
      <xdr:col>4</xdr:col>
      <xdr:colOff>773684</xdr:colOff>
      <xdr:row>10</xdr:row>
      <xdr:rowOff>138176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111500" y="838200"/>
          <a:ext cx="1472184" cy="1331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0</xdr:row>
      <xdr:rowOff>50800</xdr:rowOff>
    </xdr:from>
    <xdr:to>
      <xdr:col>3</xdr:col>
      <xdr:colOff>0</xdr:colOff>
      <xdr:row>4</xdr:row>
      <xdr:rowOff>16650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825500" y="50800"/>
          <a:ext cx="698500" cy="696100"/>
        </a:xfrm>
        <a:prstGeom prst="rect">
          <a:avLst/>
        </a:prstGeom>
      </xdr:spPr>
    </xdr:pic>
    <xdr:clientData/>
  </xdr:twoCellAnchor>
</xdr:wsDr>
</file>

<file path=xl/theme/theme1.xml><?xml version="1.0" encoding="utf-8"?>
<a:theme xmlns:a="http://schemas.openxmlformats.org/drawingml/2006/main" name="ICETheme">
  <a:themeElements>
    <a:clrScheme name="ICE Color Theme">
      <a:dk1>
        <a:srgbClr val="565A5C"/>
      </a:dk1>
      <a:lt1>
        <a:srgbClr val="FFFFFF"/>
      </a:lt1>
      <a:dk2>
        <a:srgbClr val="0039A6"/>
      </a:dk2>
      <a:lt2>
        <a:srgbClr val="FFFFFF"/>
      </a:lt2>
      <a:accent1>
        <a:srgbClr val="72C7E7"/>
      </a:accent1>
      <a:accent2>
        <a:srgbClr val="0039A6"/>
      </a:accent2>
      <a:accent3>
        <a:srgbClr val="76D750"/>
      </a:accent3>
      <a:accent4>
        <a:srgbClr val="565A5C"/>
      </a:accent4>
      <a:accent5>
        <a:srgbClr val="A2A4A3"/>
      </a:accent5>
      <a:accent6>
        <a:srgbClr val="FFA02F"/>
      </a:accent6>
      <a:hlink>
        <a:srgbClr val="0039A6"/>
      </a:hlink>
      <a:folHlink>
        <a:srgbClr val="0039A6"/>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39A6"/>
        </a:solidFill>
        <a:ln>
          <a:noFill/>
        </a:ln>
        <a:effectLst/>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effectLst/>
      </a:spPr>
      <a:bodyPr/>
      <a:lstStyle/>
      <a:style>
        <a:lnRef idx="2">
          <a:schemeClr val="accent1"/>
        </a:lnRef>
        <a:fillRef idx="0">
          <a:schemeClr val="accent1"/>
        </a:fillRef>
        <a:effectRef idx="1">
          <a:schemeClr val="accent1"/>
        </a:effectRef>
        <a:fontRef idx="minor">
          <a:schemeClr val="tx1"/>
        </a:fontRef>
      </a:style>
    </a:lnDef>
    <a:txDef>
      <a:spPr>
        <a:noFill/>
      </a:spPr>
      <a:bodyPr wrap="square" rtlCol="0">
        <a:spAutoFit/>
      </a:bodyPr>
      <a:lstStyle>
        <a:defPPr>
          <a:defRPr sz="1400" dirty="0" smtClean="0">
            <a:latin typeface="Trade Gothic LT"/>
            <a:cs typeface="Trade Gothic LT"/>
          </a:defRPr>
        </a:defPPr>
      </a:lstStyle>
    </a:txDef>
  </a:objectDefaults>
  <a:extraClrSchemeLst/>
  <a:extLst>
    <a:ext uri="{05A4C25C-085E-4340-85A3-A5531E510DB2}">
      <thm15:themeFamily xmlns:thm15="http://schemas.microsoft.com/office/thememl/2012/main" name="ICETheme" id="{6D39A084-331B-314C-8A21-19E127FECF5D}" vid="{FB0E840D-F51D-2344-BF67-9A127201B9F8}"/>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249977111117893"/>
  </sheetPr>
  <dimension ref="C13:C16"/>
  <sheetViews>
    <sheetView tabSelected="1" topLeftCell="A4" workbookViewId="0">
      <selection activeCell="G29" sqref="G29"/>
    </sheetView>
  </sheetViews>
  <sheetFormatPr defaultColWidth="10.6640625" defaultRowHeight="15" x14ac:dyDescent="0.2"/>
  <cols>
    <col min="1" max="16384" width="10.6640625" style="3"/>
  </cols>
  <sheetData>
    <row r="13" spans="3:3" ht="30" x14ac:dyDescent="0.4">
      <c r="C13" s="16" t="s">
        <v>7</v>
      </c>
    </row>
    <row r="15" spans="3:3" x14ac:dyDescent="0.2">
      <c r="C15" s="4" t="s">
        <v>0</v>
      </c>
    </row>
    <row r="16" spans="3:3" x14ac:dyDescent="0.2">
      <c r="C16" s="5">
        <v>42656</v>
      </c>
    </row>
  </sheetData>
  <phoneticPr fontId="5" type="noConversion"/>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9997558519241921"/>
  </sheetPr>
  <dimension ref="A3:AE34"/>
  <sheetViews>
    <sheetView workbookViewId="0">
      <selection activeCell="O51" sqref="O51"/>
    </sheetView>
  </sheetViews>
  <sheetFormatPr defaultColWidth="7.5546875" defaultRowHeight="14.25" x14ac:dyDescent="0.2"/>
  <cols>
    <col min="1" max="1" width="1.33203125" style="14" customWidth="1"/>
    <col min="2" max="2" width="7.5546875" style="14"/>
    <col min="3" max="3" width="8.33203125" style="14" bestFit="1" customWidth="1"/>
    <col min="4" max="4" width="7.5546875" style="14"/>
    <col min="5" max="5" width="1.33203125" style="14" customWidth="1"/>
    <col min="6" max="6" width="7.5546875" style="1"/>
    <col min="7" max="7" width="18.21875" style="1" bestFit="1" customWidth="1"/>
    <col min="8" max="11" width="7.5546875" style="1" customWidth="1"/>
    <col min="12" max="12" width="9.5546875" style="1" bestFit="1" customWidth="1"/>
    <col min="13" max="16" width="7.5546875" style="1" customWidth="1"/>
    <col min="17" max="17" width="9.5546875" style="1" bestFit="1" customWidth="1"/>
    <col min="18" max="19" width="9.88671875" style="1" customWidth="1"/>
    <col min="20" max="20" width="10.88671875" style="1" customWidth="1"/>
    <col min="21" max="22" width="7.5546875" style="1" customWidth="1"/>
    <col min="23" max="31" width="7.5546875" style="1"/>
    <col min="32" max="16384" width="7.5546875" style="2"/>
  </cols>
  <sheetData>
    <row r="3" spans="2:20" ht="15" x14ac:dyDescent="0.25">
      <c r="G3" s="11" t="s">
        <v>14</v>
      </c>
      <c r="H3" s="11"/>
      <c r="I3" s="11"/>
      <c r="J3" s="11"/>
      <c r="L3" s="11" t="s">
        <v>15</v>
      </c>
      <c r="M3" s="11"/>
      <c r="N3" s="11"/>
      <c r="O3" s="11"/>
      <c r="Q3" s="11" t="s">
        <v>19</v>
      </c>
      <c r="R3" s="11"/>
      <c r="S3" s="11"/>
      <c r="T3" s="11"/>
    </row>
    <row r="4" spans="2:20" ht="15" x14ac:dyDescent="0.25">
      <c r="G4" s="7"/>
      <c r="H4" s="6" t="s">
        <v>3</v>
      </c>
      <c r="I4" s="6" t="s">
        <v>4</v>
      </c>
      <c r="J4" s="6" t="s">
        <v>5</v>
      </c>
      <c r="L4" s="7"/>
      <c r="M4" s="6">
        <v>0</v>
      </c>
      <c r="N4" s="6">
        <v>1</v>
      </c>
      <c r="O4" s="6">
        <v>2</v>
      </c>
      <c r="Q4" s="7"/>
      <c r="R4" s="8">
        <f ca="1">TODAY()</f>
        <v>44588</v>
      </c>
      <c r="S4" s="8">
        <f ca="1">TODAY()-28</f>
        <v>44560</v>
      </c>
      <c r="T4" s="8">
        <f ca="1">S4-28</f>
        <v>44532</v>
      </c>
    </row>
    <row r="5" spans="2:20" ht="15" x14ac:dyDescent="0.25">
      <c r="B5" s="15" t="s">
        <v>1</v>
      </c>
      <c r="C5" s="15"/>
      <c r="D5" s="15"/>
      <c r="G5" s="6" t="s">
        <v>2</v>
      </c>
      <c r="H5" s="1">
        <f>RTD("fsxl",,$G5,H$4)</f>
        <v>89.99</v>
      </c>
      <c r="I5" s="1">
        <f>RTD("fsxl",,$G5,I$4)</f>
        <v>89.99</v>
      </c>
      <c r="J5" s="1">
        <f>RTD("fsxl",,$G5,J$4)</f>
        <v>90.01</v>
      </c>
      <c r="L5" s="6" t="s">
        <v>2</v>
      </c>
      <c r="M5" s="1">
        <f>RTD("fsxl",,"*H",$L5,"Last","D",,M$4)</f>
        <v>89.34</v>
      </c>
      <c r="N5" s="1">
        <f>RTD("fsxl",,"*H",$L5,"Last","D",,N$4)</f>
        <v>89.96</v>
      </c>
      <c r="O5" s="1">
        <f>RTD("fsxl",,"*H",$L5,"Last","D",,O$4)</f>
        <v>88.2</v>
      </c>
      <c r="Q5" s="6" t="s">
        <v>2</v>
      </c>
      <c r="R5" s="1">
        <f ca="1">RTD("fsxl",,"*H",$Q5,"Last","D",R$4)</f>
        <v>89.34</v>
      </c>
      <c r="S5" s="1">
        <f ca="1">RTD("fsxl",,"*H",$Q5,"Last","D",S$4)</f>
        <v>79.53</v>
      </c>
      <c r="T5" s="1">
        <f ca="1">RTD("fsxl",,"*H",$Q5,"Last","D",T$4)</f>
        <v>69.319999999999993</v>
      </c>
    </row>
    <row r="6" spans="2:20" ht="15" x14ac:dyDescent="0.25">
      <c r="G6" s="6" t="s">
        <v>6</v>
      </c>
      <c r="H6" s="1">
        <f>RTD("fsxl",,$G6,H$4)</f>
        <v>801.75</v>
      </c>
      <c r="I6" s="1">
        <f>RTD("fsxl",,$G6,I$4)</f>
        <v>801.5</v>
      </c>
      <c r="J6" s="1">
        <f>RTD("fsxl",,$G6,J$4)</f>
        <v>802</v>
      </c>
      <c r="L6" s="6" t="s">
        <v>6</v>
      </c>
      <c r="M6" s="1">
        <f>RTD("fsxl",,"*H",$L6,"Last","D",,M$4)</f>
        <v>789.75</v>
      </c>
      <c r="N6" s="1">
        <f>RTD("fsxl",,"*H",$L6,"Last","D",,N$4)</f>
        <v>787.5</v>
      </c>
      <c r="O6" s="1">
        <f>RTD("fsxl",,"*H",$L6,"Last","D",,O$4)</f>
        <v>761.5</v>
      </c>
      <c r="Q6" s="6" t="s">
        <v>6</v>
      </c>
      <c r="R6" s="1">
        <f ca="1">RTD("fsxl",,"*H",$Q6,"Last","D",R$4)</f>
        <v>789.75</v>
      </c>
      <c r="S6" s="1">
        <f ca="1">RTD("fsxl",,"*H",$Q6,"Last","D",S$4)</f>
        <v>677</v>
      </c>
      <c r="T6" s="1">
        <f ca="1">RTD("fsxl",,"*H",$Q6,"Last","D",T$4)</f>
        <v>601.75</v>
      </c>
    </row>
    <row r="7" spans="2:20" ht="15" customHeight="1" x14ac:dyDescent="0.2">
      <c r="B7" s="12" t="s">
        <v>23</v>
      </c>
      <c r="C7" s="13"/>
      <c r="D7" s="13"/>
    </row>
    <row r="8" spans="2:20" ht="15" x14ac:dyDescent="0.25">
      <c r="B8" s="13"/>
      <c r="C8" s="13"/>
      <c r="D8" s="13"/>
      <c r="G8" s="11" t="s">
        <v>9</v>
      </c>
      <c r="H8" s="11"/>
      <c r="I8" s="11"/>
      <c r="J8" s="11"/>
      <c r="L8" s="11" t="s">
        <v>16</v>
      </c>
      <c r="M8" s="11"/>
      <c r="N8" s="11"/>
      <c r="O8" s="11"/>
      <c r="Q8" s="11" t="s">
        <v>20</v>
      </c>
      <c r="R8" s="11"/>
      <c r="S8" s="11"/>
      <c r="T8" s="11"/>
    </row>
    <row r="9" spans="2:20" ht="15" x14ac:dyDescent="0.25">
      <c r="B9" s="13"/>
      <c r="C9" s="13"/>
      <c r="D9" s="13"/>
      <c r="G9" s="7"/>
      <c r="H9" s="6" t="s">
        <v>3</v>
      </c>
      <c r="I9" s="6" t="s">
        <v>4</v>
      </c>
      <c r="J9" s="6" t="s">
        <v>5</v>
      </c>
      <c r="L9" s="7"/>
      <c r="M9" s="6">
        <v>0</v>
      </c>
      <c r="N9" s="6">
        <v>1</v>
      </c>
      <c r="O9" s="6">
        <v>2</v>
      </c>
      <c r="Q9" s="7"/>
      <c r="R9" s="9">
        <f ca="1">TODAY()+TIME(HOUR(NOW()),0,0)</f>
        <v>44588.625</v>
      </c>
      <c r="S9" s="9">
        <f ca="1">R9-TIME(1,0,0)</f>
        <v>44588.583333333336</v>
      </c>
      <c r="T9" s="9">
        <f ca="1">S9-TIME(1,0,0)</f>
        <v>44588.541666666672</v>
      </c>
    </row>
    <row r="10" spans="2:20" ht="15" x14ac:dyDescent="0.25">
      <c r="B10" s="13"/>
      <c r="C10" s="13"/>
      <c r="D10" s="13"/>
      <c r="G10" s="6" t="s">
        <v>2</v>
      </c>
      <c r="H10" s="1">
        <f>RTD("fsxl",,$G10,H$9)</f>
        <v>89.99</v>
      </c>
      <c r="I10" s="1">
        <f>RTD("fsxl",,$G10,I$9)</f>
        <v>89.99</v>
      </c>
      <c r="J10" s="1">
        <f>RTD("fsxl",,$G10,J$9)</f>
        <v>90.01</v>
      </c>
      <c r="L10" s="6" t="s">
        <v>2</v>
      </c>
      <c r="M10" s="1">
        <f>RTD("fsxl",,"*H",$L10,"Last","I60",,M9)</f>
        <v>89.99</v>
      </c>
      <c r="N10" s="1">
        <f>RTD("fsxl",,"*H",$L10,"Last","I60",,N9)</f>
        <v>89.7</v>
      </c>
      <c r="O10" s="1">
        <f>RTD("fsxl",,"*H",$L10,"Last","I60",,O9)</f>
        <v>89.03</v>
      </c>
      <c r="Q10" s="6" t="s">
        <v>2</v>
      </c>
      <c r="R10" s="1">
        <f ca="1">RTD("fsxl",,"*H",$Q10,"Last","I60",R$9)</f>
        <v>89.99</v>
      </c>
      <c r="S10" s="1">
        <f ca="1">RTD("fsxl",,"*H",$Q10,"Last","I60",S$9)</f>
        <v>89.7</v>
      </c>
      <c r="T10" s="1">
        <f ca="1">RTD("fsxl",,"*H",$Q10,"Last","I60",T$9)</f>
        <v>89.03</v>
      </c>
    </row>
    <row r="11" spans="2:20" ht="15" x14ac:dyDescent="0.25">
      <c r="B11" s="13"/>
      <c r="C11" s="13"/>
      <c r="D11" s="13"/>
      <c r="G11" s="6" t="s">
        <v>8</v>
      </c>
      <c r="H11" s="1">
        <f>RTD("fsxl",,$G11,H$9)</f>
        <v>80.759221035627732</v>
      </c>
      <c r="I11" s="1">
        <f>RTD("fsxl",,$G11,I$9)</f>
        <v>80.759221035627732</v>
      </c>
      <c r="J11" s="1">
        <f>RTD("fsxl",,$G11,J$9)</f>
        <v>80.777169523467649</v>
      </c>
      <c r="L11" s="6" t="s">
        <v>6</v>
      </c>
      <c r="M11" s="1">
        <f>RTD("fsxl",,"*H",$L11,"Last","I60",,M9)</f>
        <v>801.75</v>
      </c>
      <c r="N11" s="1">
        <f>RTD("fsxl",,"*H",$L11,"Last","I60",,N9)</f>
        <v>798.25</v>
      </c>
      <c r="O11" s="1">
        <f>RTD("fsxl",,"*H",$L11,"Last","I60",,O9)</f>
        <v>792</v>
      </c>
      <c r="Q11" s="6" t="s">
        <v>6</v>
      </c>
      <c r="R11" s="1">
        <f ca="1">RTD("fsxl",,"*H",$Q11,"Last","I60",R$9)</f>
        <v>801.75</v>
      </c>
      <c r="S11" s="1">
        <f ca="1">RTD("fsxl",,"*H",$Q11,"Last","I60",S$9)</f>
        <v>798.25</v>
      </c>
      <c r="T11" s="1">
        <f ca="1">RTD("fsxl",,"*H",$Q11,"Last","I60",T$9)</f>
        <v>792</v>
      </c>
    </row>
    <row r="12" spans="2:20" ht="15" customHeight="1" x14ac:dyDescent="0.2">
      <c r="B12" s="13"/>
      <c r="C12" s="13"/>
      <c r="D12" s="13"/>
    </row>
    <row r="13" spans="2:20" ht="15" x14ac:dyDescent="0.25">
      <c r="B13" s="13"/>
      <c r="C13" s="13"/>
      <c r="D13" s="13"/>
      <c r="G13" s="11" t="s">
        <v>10</v>
      </c>
      <c r="H13" s="11"/>
      <c r="I13" s="11"/>
      <c r="J13" s="11"/>
      <c r="L13" s="11" t="s">
        <v>17</v>
      </c>
      <c r="M13" s="11"/>
      <c r="N13" s="11"/>
      <c r="O13" s="11"/>
      <c r="Q13" s="11" t="s">
        <v>21</v>
      </c>
      <c r="R13" s="11"/>
      <c r="S13" s="11"/>
      <c r="T13" s="11"/>
    </row>
    <row r="14" spans="2:20" ht="15" x14ac:dyDescent="0.25">
      <c r="B14" s="13"/>
      <c r="C14" s="13"/>
      <c r="D14" s="13"/>
      <c r="G14" s="7"/>
      <c r="H14" s="6" t="s">
        <v>3</v>
      </c>
      <c r="I14" s="6" t="s">
        <v>4</v>
      </c>
      <c r="J14" s="6" t="s">
        <v>5</v>
      </c>
      <c r="L14" s="7"/>
      <c r="M14" s="6">
        <v>0</v>
      </c>
      <c r="N14" s="6">
        <v>1</v>
      </c>
      <c r="O14" s="6">
        <v>2</v>
      </c>
      <c r="Q14" s="7"/>
      <c r="R14" s="8">
        <f ca="1">TODAY()</f>
        <v>44588</v>
      </c>
      <c r="S14" s="8">
        <f ca="1">R14-7</f>
        <v>44581</v>
      </c>
      <c r="T14" s="8">
        <f ca="1">S14-7</f>
        <v>44574</v>
      </c>
    </row>
    <row r="15" spans="2:20" ht="15" x14ac:dyDescent="0.25">
      <c r="B15" s="13"/>
      <c r="C15" s="13"/>
      <c r="D15" s="13"/>
      <c r="G15" s="6" t="s">
        <v>2</v>
      </c>
      <c r="H15" s="1">
        <f>RTD("fsxl",,$G15,H$14)</f>
        <v>89.99</v>
      </c>
      <c r="I15" s="1">
        <f>RTD("fsxl",,$G15,I$14)</f>
        <v>89.99</v>
      </c>
      <c r="J15" s="1">
        <f>RTD("fsxl",,$G15,J$14)</f>
        <v>90.01</v>
      </c>
      <c r="L15" s="6" t="s">
        <v>2</v>
      </c>
      <c r="M15" s="1">
        <f>RTD("fsxl",,"*H",$L15,"Last","W",,M$14)</f>
        <v>89.99</v>
      </c>
      <c r="N15" s="1">
        <f>RTD("fsxl",,"*H",$L15,"Last","W",,N$14)</f>
        <v>87.89</v>
      </c>
      <c r="O15" s="1">
        <f>RTD("fsxl",,"*H",$L15,"Last","W",,O$14)</f>
        <v>86.06</v>
      </c>
      <c r="Q15" s="6" t="s">
        <v>2</v>
      </c>
      <c r="R15" s="10">
        <f ca="1">RTD("fsxl",,"*H",$Q15,"Last","WA",R$14)</f>
        <v>88.442499999999995</v>
      </c>
      <c r="S15" s="10">
        <f ca="1">RTD("fsxl",,"*H",$Q15,"Last","WA",S$14)</f>
        <v>87.74</v>
      </c>
      <c r="T15" s="10">
        <f ca="1">RTD("fsxl",,"*H",$Q15,"Last","WA",T$14)</f>
        <v>83.957999999999998</v>
      </c>
    </row>
    <row r="16" spans="2:20" ht="15" x14ac:dyDescent="0.25">
      <c r="B16" s="13"/>
      <c r="C16" s="13"/>
      <c r="D16" s="13"/>
      <c r="G16" s="6" t="s">
        <v>11</v>
      </c>
      <c r="H16" s="1">
        <f>RTD("fsxl",,$G16,H$14)</f>
        <v>2.1426179694856127</v>
      </c>
      <c r="I16" s="1">
        <f>RTD("fsxl",,$G16,I$14)</f>
        <v>2.1426179694856127</v>
      </c>
      <c r="J16" s="1">
        <f>RTD("fsxl",,$G16,J$14)</f>
        <v>2.143094159722192</v>
      </c>
      <c r="L16" s="6" t="s">
        <v>6</v>
      </c>
      <c r="M16" s="1">
        <f>RTD("fsxl",,"*H",$L16,"Last","W",,M$14)</f>
        <v>801.75</v>
      </c>
      <c r="N16" s="1">
        <f>RTD("fsxl",,"*H",$L16,"Last","W",,N$14)</f>
        <v>769.25</v>
      </c>
      <c r="O16" s="1">
        <f>RTD("fsxl",,"*H",$L16,"Last","W",,O$14)</f>
        <v>749.25</v>
      </c>
      <c r="Q16" s="6" t="s">
        <v>6</v>
      </c>
      <c r="R16" s="10">
        <f ca="1">RTD("fsxl",,"*H",$Q16,"Last","WA",R$14)</f>
        <v>773</v>
      </c>
      <c r="S16" s="10">
        <f ca="1">RTD("fsxl",,"*H",$Q16,"Last","WA",S$14)</f>
        <v>769.2</v>
      </c>
      <c r="T16" s="10">
        <f ca="1">RTD("fsxl",,"*H",$Q16,"Last","WA",T$14)</f>
        <v>730.4</v>
      </c>
    </row>
    <row r="17" spans="2:20" ht="15" customHeight="1" x14ac:dyDescent="0.2">
      <c r="B17" s="13"/>
      <c r="C17" s="13"/>
      <c r="D17" s="13"/>
    </row>
    <row r="18" spans="2:20" ht="15" x14ac:dyDescent="0.25">
      <c r="B18" s="13"/>
      <c r="C18" s="13"/>
      <c r="D18" s="13"/>
      <c r="G18" s="11" t="s">
        <v>12</v>
      </c>
      <c r="H18" s="11"/>
      <c r="I18" s="11"/>
      <c r="J18" s="11"/>
      <c r="L18" s="11" t="s">
        <v>18</v>
      </c>
      <c r="M18" s="11"/>
      <c r="N18" s="11"/>
      <c r="O18" s="11"/>
      <c r="Q18" s="11" t="s">
        <v>22</v>
      </c>
      <c r="R18" s="11"/>
      <c r="S18" s="11"/>
      <c r="T18" s="11"/>
    </row>
    <row r="19" spans="2:20" ht="15" x14ac:dyDescent="0.25">
      <c r="B19" s="13"/>
      <c r="C19" s="13"/>
      <c r="D19" s="13"/>
      <c r="G19" s="7"/>
      <c r="H19" s="6" t="s">
        <v>3</v>
      </c>
      <c r="I19" s="6" t="s">
        <v>4</v>
      </c>
      <c r="J19" s="6" t="s">
        <v>5</v>
      </c>
      <c r="L19" s="7"/>
      <c r="M19" s="6">
        <v>0</v>
      </c>
      <c r="N19" s="6">
        <v>1</v>
      </c>
      <c r="O19" s="6">
        <v>2</v>
      </c>
      <c r="Q19" s="7"/>
      <c r="R19" s="8">
        <f ca="1">TODAY()+TIME(HOUR(NOW()),0,0)</f>
        <v>44588.625</v>
      </c>
      <c r="S19" s="8">
        <f ca="1">EDATE(R19,-1)</f>
        <v>44557</v>
      </c>
      <c r="T19" s="8">
        <f ca="1">EDATE(S19,-1)</f>
        <v>44527</v>
      </c>
    </row>
    <row r="20" spans="2:20" ht="15" x14ac:dyDescent="0.25">
      <c r="B20" s="13"/>
      <c r="C20" s="13"/>
      <c r="D20" s="13"/>
      <c r="G20" s="6" t="s">
        <v>2</v>
      </c>
      <c r="H20" s="1">
        <f>RTD("fsxl",,$G20,H$19)</f>
        <v>89.99</v>
      </c>
      <c r="I20" s="1">
        <f>RTD("fsxl",,$G20,I$19)</f>
        <v>89.99</v>
      </c>
      <c r="J20" s="1">
        <f>RTD("fsxl",,$G20,J$19)</f>
        <v>90.01</v>
      </c>
      <c r="L20" s="6" t="s">
        <v>2</v>
      </c>
      <c r="M20" s="1">
        <f>RTD("fsxl",,"*H",$L20,"Last","M",,M$19)</f>
        <v>89.99</v>
      </c>
      <c r="N20" s="1">
        <f>RTD("fsxl",,"*H",$L20,"Last","M",,N$19)</f>
        <v>77.78</v>
      </c>
      <c r="O20" s="1">
        <f>RTD("fsxl",,"*H",$L20,"Last","M",,O$19)</f>
        <v>68.88</v>
      </c>
      <c r="Q20" s="6" t="s">
        <v>2</v>
      </c>
      <c r="R20" s="10">
        <f ca="1">RTD("fsxl",,"*H",$Q20,"Last","MA",R$19)</f>
        <v>85.041052631578964</v>
      </c>
      <c r="S20" s="10">
        <f ca="1">RTD("fsxl",,"*H",$Q20,"Last","MA",S$19)</f>
        <v>74.639130434782615</v>
      </c>
      <c r="T20" s="10">
        <f ca="1">RTD("fsxl",,"*H",$Q20,"Last","MA",T$19)</f>
        <v>78.980909090909094</v>
      </c>
    </row>
    <row r="21" spans="2:20" ht="15" x14ac:dyDescent="0.25">
      <c r="B21" s="13"/>
      <c r="C21" s="13"/>
      <c r="D21" s="13"/>
      <c r="G21" s="6" t="s">
        <v>13</v>
      </c>
      <c r="H21" s="1">
        <f>RTD("fsxl",,$G21,H$19)</f>
        <v>1.9228376285431323</v>
      </c>
      <c r="I21" s="1">
        <f>RTD("fsxl",,$G21,I$19)</f>
        <v>1.9228376285431323</v>
      </c>
      <c r="J21" s="1">
        <f>RTD("fsxl",,$G21,J$19)</f>
        <v>1.9232649732766685</v>
      </c>
      <c r="L21" s="6" t="s">
        <v>6</v>
      </c>
      <c r="M21" s="1">
        <f>RTD("fsxl",,"*H",$L21,"Last","M",,M$19)</f>
        <v>801.75</v>
      </c>
      <c r="N21" s="1">
        <f>RTD("fsxl",,"*H",$L21,"Last","M",,N$19)</f>
        <v>666.25</v>
      </c>
      <c r="O21" s="1">
        <f>RTD("fsxl",,"*H",$L21,"Last","M",,O$19)</f>
        <v>596.5</v>
      </c>
      <c r="Q21" s="6" t="s">
        <v>6</v>
      </c>
      <c r="R21" s="10">
        <f ca="1">RTD("fsxl",,"*H",$Q21,"Last","MA",R$19)</f>
        <v>740.4473684210526</v>
      </c>
      <c r="S21" s="10">
        <f ca="1">RTD("fsxl",,"*H",$Q21,"Last","MA",S$19)</f>
        <v>644.03260869565213</v>
      </c>
      <c r="T21" s="10">
        <f ca="1">RTD("fsxl",,"*H",$Q21,"Last","MA",T$19)</f>
        <v>678.72727272727275</v>
      </c>
    </row>
    <row r="22" spans="2:20" x14ac:dyDescent="0.2">
      <c r="B22" s="13"/>
      <c r="C22" s="13"/>
      <c r="D22" s="13"/>
    </row>
    <row r="29" spans="2:20" ht="15" customHeight="1" x14ac:dyDescent="0.2"/>
    <row r="34" ht="15" customHeight="1" x14ac:dyDescent="0.2"/>
  </sheetData>
  <mergeCells count="14">
    <mergeCell ref="B5:D5"/>
    <mergeCell ref="B7:D22"/>
    <mergeCell ref="Q3:T3"/>
    <mergeCell ref="G8:J8"/>
    <mergeCell ref="Q8:T8"/>
    <mergeCell ref="Q13:T13"/>
    <mergeCell ref="Q18:T18"/>
    <mergeCell ref="G13:J13"/>
    <mergeCell ref="G18:J18"/>
    <mergeCell ref="G3:J3"/>
    <mergeCell ref="L3:O3"/>
    <mergeCell ref="L8:O8"/>
    <mergeCell ref="L13:O13"/>
    <mergeCell ref="L18:O18"/>
  </mergeCells>
  <phoneticPr fontId="5" type="noConversion"/>
  <pageMargins left="0.7" right="0.7" top="0.75" bottom="0.75" header="0.3" footer="0.3"/>
  <pageSetup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vt:lpstr>
      <vt:lpstr>Main</vt:lpstr>
      <vt:lpstr>Main!Print_Area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Woolford</dc:creator>
  <cp:lastModifiedBy>Andrew McSween</cp:lastModifiedBy>
  <dcterms:created xsi:type="dcterms:W3CDTF">2015-06-09T11:57:01Z</dcterms:created>
  <dcterms:modified xsi:type="dcterms:W3CDTF">2022-01-27T21:57:21Z</dcterms:modified>
</cp:coreProperties>
</file>