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05" windowHeight="11325" tabRatio="704" activeTab="0"/>
  </bookViews>
  <sheets>
    <sheet name="EUR List of Notional CF" sheetId="1" r:id="rId1"/>
    <sheet name="USD List of Notional CF" sheetId="2" r:id="rId2"/>
    <sheet name="GBP List of Notional CF" sheetId="3" r:id="rId3"/>
    <sheet name="CHF List of Notional CF" sheetId="4" r:id="rId4"/>
  </sheets>
  <definedNames>
    <definedName name="Chart" localSheetId="3">OFFSET(#REF!,COUNT(#REF!),1)</definedName>
    <definedName name="Chart" localSheetId="2">OFFSET(#REF!,COUNT(#REF!),1)</definedName>
    <definedName name="Chart" localSheetId="1">OFFSET(#REF!,COUNT(#REF!),1)</definedName>
    <definedName name="Chart">OFFSET(#REF!,COUNT(#REF!),1)</definedName>
    <definedName name="Dates" localSheetId="3">#REF!</definedName>
    <definedName name="Dates" localSheetId="2">#REF!</definedName>
    <definedName name="Dates" localSheetId="1">#REF!</definedName>
    <definedName name="Dates">#REF!</definedName>
    <definedName name="FirstCellDollar">#REF!</definedName>
    <definedName name="FirstCellEuro">#REF!</definedName>
    <definedName name="FirstCellSterling">#REF!</definedName>
    <definedName name="FirstCellSwiss">#REF!</definedName>
    <definedName name="FirstDay" localSheetId="3">#REF!</definedName>
    <definedName name="FirstDay" localSheetId="2">#REF!</definedName>
    <definedName name="FirstDay" localSheetId="1">#REF!</definedName>
    <definedName name="FirstDay">#REF!</definedName>
    <definedName name="fiveDollar">#REF!</definedName>
    <definedName name="fiveEuro">#REF!</definedName>
    <definedName name="fiveSterling">#REF!</definedName>
    <definedName name="fiveSwiss">#REF!</definedName>
    <definedName name="ForwardDollar">#REF!</definedName>
    <definedName name="ForwardEuro">#REF!</definedName>
    <definedName name="ForwardSterling">#REF!</definedName>
    <definedName name="ForwardSwiss">#REF!</definedName>
    <definedName name="Rates" localSheetId="3">#REF!</definedName>
    <definedName name="Rates" localSheetId="2">#REF!</definedName>
    <definedName name="Rates" localSheetId="1">#REF!</definedName>
    <definedName name="Rates">#REF!</definedName>
    <definedName name="rEDSP" localSheetId="3">#REF!</definedName>
    <definedName name="rEDSP" localSheetId="2">#REF!</definedName>
    <definedName name="rEDSP" localSheetId="1">#REF!</definedName>
    <definedName name="rEDSP">#REF!</definedName>
    <definedName name="sCurrency" localSheetId="3">#REF!</definedName>
    <definedName name="sCurrency" localSheetId="2">#REF!</definedName>
    <definedName name="sCurrency" localSheetId="1">#REF!</definedName>
    <definedName name="sCurrency">#REF!</definedName>
    <definedName name="tEndDate" localSheetId="3">#REF!</definedName>
    <definedName name="tEndDate" localSheetId="2">#REF!</definedName>
    <definedName name="tEndDate" localSheetId="1">#REF!</definedName>
    <definedName name="tEndDate">#REF!</definedName>
    <definedName name="tenDollar">#REF!</definedName>
    <definedName name="tenEuro">#REF!</definedName>
    <definedName name="tenSterling">#REF!</definedName>
    <definedName name="tenSwiss">#REF!</definedName>
    <definedName name="thirtyDollar">#REF!</definedName>
    <definedName name="thirtyEuro">#REF!</definedName>
    <definedName name="thirtySterling">#REF!</definedName>
    <definedName name="tStartDate" localSheetId="3">#REF!</definedName>
    <definedName name="tStartDate" localSheetId="2">#REF!</definedName>
    <definedName name="tStartDate" localSheetId="1">#REF!</definedName>
    <definedName name="tStartDate">#REF!</definedName>
    <definedName name="twoDollar">#REF!</definedName>
    <definedName name="twoEuro">#REF!</definedName>
    <definedName name="twoSterling">#REF!</definedName>
    <definedName name="twoSwiss">#REF!</definedName>
  </definedNames>
  <calcPr fullCalcOnLoad="1" iterate="1" iterateCount="100" iterateDelta="0.001"/>
</workbook>
</file>

<file path=xl/sharedStrings.xml><?xml version="1.0" encoding="utf-8"?>
<sst xmlns="http://schemas.openxmlformats.org/spreadsheetml/2006/main" count="92" uniqueCount="35">
  <si>
    <t xml:space="preserve">6.00% Five Year Euro Swapnote® </t>
  </si>
  <si>
    <t xml:space="preserve">6.00% Ten Year Euro Swapnote® </t>
  </si>
  <si>
    <t>Cash flow Payment Date</t>
  </si>
  <si>
    <t>Relevant Day Count Fraction</t>
  </si>
  <si>
    <t>Notional Cashflow</t>
  </si>
  <si>
    <r>
      <t>Euro Swapnote</t>
    </r>
    <r>
      <rPr>
        <b/>
        <vertAlign val="superscript"/>
        <sz val="11"/>
        <rFont val="Calibri"/>
        <family val="2"/>
      </rPr>
      <t xml:space="preserve">® </t>
    </r>
    <r>
      <rPr>
        <b/>
        <sz val="11"/>
        <rFont val="Calibri"/>
        <family val="2"/>
      </rPr>
      <t>Contracts: List of Notional Cashflows</t>
    </r>
  </si>
  <si>
    <t>Notes:</t>
  </si>
  <si>
    <t>All notional cashflow dates are adjusted for days which are not TARGET business days.</t>
  </si>
  <si>
    <t>The day-count fraction represents the number of years from the previous notional cashflow date (or delivery day where appropriate) to the specified notional cashflow date, calculated on a 30/360 day count basis.  The fraction is rounded to eight decimal places prior to being used in calculations and ensures that if a notional cashflow is deferred in order to accommodate a non-TARGET business day, the appropriate notional coupons are increased/decreased by the appropriate daily coupon accrual.</t>
  </si>
  <si>
    <t>The day-count fraction is rounded to eight decimal places and is then multiplied by the notional coupon to give the notional cashflow.  This is not rounded when establishing the Exchange Delivery Settlement Price (“EDSP”).  For convenience, each notional cashflow quoted above is rounded to eight decimal places, albeit that this rounded number would not be used to calculate the EDSP.</t>
  </si>
  <si>
    <t xml:space="preserve">Delivery Month: </t>
  </si>
  <si>
    <t xml:space="preserve">Last Trading Day: </t>
  </si>
  <si>
    <t xml:space="preserve">Effective (Delivery) Date: </t>
  </si>
  <si>
    <t xml:space="preserve">6.00% Thirty Year Euro Swapnote® </t>
  </si>
  <si>
    <t xml:space="preserve">6.00% Two Year Euro Swapnote® </t>
  </si>
  <si>
    <r>
      <t>U.S. Dollar Swapnote</t>
    </r>
    <r>
      <rPr>
        <b/>
        <vertAlign val="superscript"/>
        <sz val="11"/>
        <rFont val="Calibri"/>
        <family val="2"/>
      </rPr>
      <t xml:space="preserve">® </t>
    </r>
    <r>
      <rPr>
        <b/>
        <sz val="11"/>
        <rFont val="Calibri"/>
        <family val="2"/>
      </rPr>
      <t>Contracts: List of Notional Cashflows</t>
    </r>
  </si>
  <si>
    <t xml:space="preserve">6.00% Two Year U.S. Dollar  Swapnote® </t>
  </si>
  <si>
    <t xml:space="preserve">6.00% Five Year U.S. Dollar  Swapnote® </t>
  </si>
  <si>
    <t xml:space="preserve">6.00% Ten Year U.S. Dollar  Swapnote® </t>
  </si>
  <si>
    <t xml:space="preserve">6.00% Thirty Year U.S. Dollar  Swapnote® </t>
  </si>
  <si>
    <t>All notional cashflow dates are adjusted for days which are not business days in both London and New York</t>
  </si>
  <si>
    <t>The day-count fraction represents the number of years from the previous notional cashflow date (or delivery day where appropriate) to the specified notional cashflow date, calculated on a 30/360 day count basis.  The fraction is rounded to eight decimal places prior to being used in calculations and ensures that if a notional cashflow is deferred in order to accommodate a non-London or non-New York business day, the appropriate notional coupons are increased/decreased by the appropriate daily coupon accrual.</t>
  </si>
  <si>
    <r>
      <t>Sterling Swapnote</t>
    </r>
    <r>
      <rPr>
        <b/>
        <vertAlign val="superscript"/>
        <sz val="11"/>
        <rFont val="Calibri"/>
        <family val="2"/>
      </rPr>
      <t xml:space="preserve">® </t>
    </r>
    <r>
      <rPr>
        <b/>
        <sz val="11"/>
        <rFont val="Calibri"/>
        <family val="2"/>
      </rPr>
      <t>Contracts: List of Notional Cashflows</t>
    </r>
  </si>
  <si>
    <t xml:space="preserve">3.00% Two Year Sterling  Swapnote® </t>
  </si>
  <si>
    <t xml:space="preserve">3.00% Five Year Sterling  Swapnote® </t>
  </si>
  <si>
    <t xml:space="preserve">3.00% Ten Year Sterling  Swapnote® </t>
  </si>
  <si>
    <t xml:space="preserve">4.00% Thirty Year Sterling  Swapnote® </t>
  </si>
  <si>
    <t>All notional cashflow dates are adjusted for days which are not business days in London</t>
  </si>
  <si>
    <t>The day-count fraction represents the number of years from the previous notional cashflow date (or delivery day where appropriate) to the specified notional cashflow date, calculated on a ACT/365 day count basis.  The fraction is rounded to eight decimal places prior to being used in calculations and ensures that if a notional cashflow is deferred in order to accommodate a non-London business day, the appropriate notional coupons are increased/decreased by the appropriate daily coupon accrual.</t>
  </si>
  <si>
    <r>
      <t>Swiss Franc Swapnote</t>
    </r>
    <r>
      <rPr>
        <b/>
        <vertAlign val="superscript"/>
        <sz val="11"/>
        <rFont val="Calibri"/>
        <family val="2"/>
      </rPr>
      <t xml:space="preserve">® </t>
    </r>
    <r>
      <rPr>
        <b/>
        <sz val="11"/>
        <rFont val="Calibri"/>
        <family val="2"/>
      </rPr>
      <t>Contracts: List of Notional Cashflows</t>
    </r>
  </si>
  <si>
    <t>All notional cashflow dates are adjusted for days which are not business days in both London and Zurich.</t>
  </si>
  <si>
    <t>The day-count fraction represents the number of years from the previous notional cashflow date (or delivery day where appropriate) to the specified notional cashflow date, calculated on a 30/360 day count basis.  The fraction is rounded to eight decimal places prior to being used in calculations and ensures that if a notional cashflow is deferred in order to accommodate a non-London or non-Zurich business day, the appropriate notional coupons are increased/decreased by the appropriate daily coupon accrual.</t>
  </si>
  <si>
    <t xml:space="preserve">3.00% Two Year Swiss Franc Swapnote® </t>
  </si>
  <si>
    <t xml:space="preserve">3.00% Ten Year Swiss Franc Swapnote® </t>
  </si>
  <si>
    <t xml:space="preserve">3.00% Five Year Swiss Franc Swapnote®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</si>
</sst>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mmmm\-yy"/>
  </numFmts>
  <fonts count="44">
    <font>
      <sz val="10"/>
      <name val="Arial"/>
      <family val="0"/>
    </font>
    <font>
      <sz val="11"/>
      <color indexed="8"/>
      <name val="Calibri"/>
      <family val="2"/>
    </font>
    <font>
      <sz val="11"/>
      <name val="Calibri"/>
      <family val="2"/>
    </font>
    <font>
      <u val="single"/>
      <sz val="10"/>
      <color indexed="12"/>
      <name val="Arial"/>
      <family val="2"/>
    </font>
    <font>
      <u val="single"/>
      <sz val="10"/>
      <color indexed="20"/>
      <name val="Arial"/>
      <family val="2"/>
    </font>
    <font>
      <b/>
      <sz val="11"/>
      <name val="Calibri"/>
      <family val="2"/>
    </font>
    <font>
      <b/>
      <vertAlign val="superscript"/>
      <sz val="11"/>
      <name val="Calibri"/>
      <family val="2"/>
    </font>
    <font>
      <sz val="10"/>
      <color indexed="10"/>
      <name val="Arial"/>
      <family val="2"/>
    </font>
    <font>
      <sz val="10"/>
      <color indexed="9"/>
      <name val="Arial"/>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6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style="thin"/>
      <right/>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17" fontId="0" fillId="33" borderId="10" xfId="0" applyNumberFormat="1" applyFill="1" applyBorder="1" applyAlignment="1" applyProtection="1">
      <alignment horizontal="right"/>
      <protection/>
    </xf>
    <xf numFmtId="165" fontId="42" fillId="0" borderId="0" xfId="0" applyNumberFormat="1" applyFont="1" applyAlignment="1" applyProtection="1">
      <alignment/>
      <protection/>
    </xf>
    <xf numFmtId="0" fontId="0" fillId="0" borderId="0" xfId="0" applyAlignment="1" applyProtection="1">
      <alignment/>
      <protection/>
    </xf>
    <xf numFmtId="0" fontId="43" fillId="0" borderId="11" xfId="0" applyFont="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43" fillId="0" borderId="0" xfId="0" applyFont="1" applyAlignment="1" applyProtection="1">
      <alignment/>
      <protection/>
    </xf>
    <xf numFmtId="0" fontId="5" fillId="0" borderId="12" xfId="0" applyFont="1" applyBorder="1" applyAlignment="1" applyProtection="1">
      <alignment horizontal="left" vertical="center"/>
      <protection/>
    </xf>
    <xf numFmtId="0" fontId="0" fillId="0" borderId="12" xfId="0" applyBorder="1" applyAlignment="1" applyProtection="1">
      <alignment/>
      <protection/>
    </xf>
    <xf numFmtId="15" fontId="0" fillId="0" borderId="10" xfId="0" applyNumberFormat="1" applyBorder="1" applyAlignment="1" applyProtection="1">
      <alignment horizontal="right"/>
      <protection/>
    </xf>
    <xf numFmtId="0" fontId="0" fillId="0" borderId="12" xfId="0" applyBorder="1" applyAlignment="1" applyProtection="1">
      <alignment/>
      <protection/>
    </xf>
    <xf numFmtId="0" fontId="5" fillId="0" borderId="13" xfId="0" applyFont="1" applyBorder="1" applyAlignment="1" applyProtection="1">
      <alignment horizontal="left" vertical="center"/>
      <protection/>
    </xf>
    <xf numFmtId="15" fontId="0" fillId="0" borderId="14" xfId="0" applyNumberFormat="1" applyBorder="1" applyAlignment="1" applyProtection="1">
      <alignment horizontal="right"/>
      <protection/>
    </xf>
    <xf numFmtId="0" fontId="5" fillId="0" borderId="15" xfId="0" applyFont="1" applyBorder="1" applyAlignment="1" applyProtection="1">
      <alignment horizontal="left" vertical="center"/>
      <protection/>
    </xf>
    <xf numFmtId="0" fontId="0" fillId="0" borderId="16" xfId="0" applyBorder="1" applyAlignment="1" applyProtection="1">
      <alignment/>
      <protection/>
    </xf>
    <xf numFmtId="0" fontId="2" fillId="0" borderId="16" xfId="0" applyFont="1" applyBorder="1" applyAlignment="1" applyProtection="1">
      <alignment horizontal="left" vertical="center"/>
      <protection/>
    </xf>
    <xf numFmtId="0" fontId="0" fillId="0" borderId="17" xfId="0" applyBorder="1" applyAlignment="1" applyProtection="1">
      <alignment/>
      <protection/>
    </xf>
    <xf numFmtId="0" fontId="42" fillId="0" borderId="0" xfId="0" applyFont="1" applyAlignment="1" applyProtection="1">
      <alignment/>
      <protection/>
    </xf>
    <xf numFmtId="0" fontId="26" fillId="0" borderId="0" xfId="0" applyFont="1" applyAlignment="1" applyProtection="1">
      <alignment horizontal="left" vertical="center"/>
      <protection/>
    </xf>
    <xf numFmtId="0" fontId="2" fillId="0" borderId="18"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15" fontId="2" fillId="0" borderId="18" xfId="0" applyNumberFormat="1" applyFont="1" applyBorder="1" applyAlignment="1" applyProtection="1">
      <alignment horizontal="right" vertical="center" wrapText="1"/>
      <protection/>
    </xf>
    <xf numFmtId="164" fontId="2" fillId="34" borderId="18" xfId="56" applyNumberFormat="1" applyFont="1" applyFill="1" applyBorder="1" applyAlignment="1" applyProtection="1">
      <alignment horizontal="center"/>
      <protection/>
    </xf>
    <xf numFmtId="164" fontId="2" fillId="34" borderId="19" xfId="56" applyNumberFormat="1" applyFont="1" applyFill="1" applyBorder="1" applyAlignment="1" applyProtection="1">
      <alignment horizontal="center"/>
      <protection/>
    </xf>
    <xf numFmtId="0" fontId="5" fillId="0" borderId="19"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17" fontId="5" fillId="0" borderId="19" xfId="0" applyNumberFormat="1" applyFont="1" applyBorder="1" applyAlignment="1" applyProtection="1">
      <alignment horizontal="center" vertical="center" wrapText="1"/>
      <protection/>
    </xf>
    <xf numFmtId="17" fontId="5" fillId="0" borderId="11" xfId="0" applyNumberFormat="1" applyFont="1" applyBorder="1" applyAlignment="1" applyProtection="1">
      <alignment horizontal="center" vertical="center" wrapText="1"/>
      <protection/>
    </xf>
    <xf numFmtId="17" fontId="5" fillId="0" borderId="20" xfId="0" applyNumberFormat="1" applyFont="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3 2 2" xfId="59"/>
    <cellStyle name="Normal 3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P45"/>
  <sheetViews>
    <sheetView showGridLines="0" tabSelected="1" zoomScalePageLayoutView="0" workbookViewId="0" topLeftCell="A1">
      <selection activeCell="D5" sqref="D5"/>
    </sheetView>
  </sheetViews>
  <sheetFormatPr defaultColWidth="9.140625" defaultRowHeight="12.75"/>
  <cols>
    <col min="1" max="1" width="4.57421875" style="18" customWidth="1"/>
    <col min="2" max="2" width="23.140625" style="3" customWidth="1"/>
    <col min="3" max="3" width="13.140625" style="3" customWidth="1"/>
    <col min="4" max="4" width="12.57421875" style="3" bestFit="1" customWidth="1"/>
    <col min="5" max="5" width="9.7109375" style="3" bestFit="1" customWidth="1"/>
    <col min="6" max="6" width="10.57421875" style="3" customWidth="1"/>
    <col min="7" max="7" width="12.57421875" style="3" bestFit="1" customWidth="1"/>
    <col min="8" max="9" width="10.57421875" style="3" customWidth="1"/>
    <col min="10" max="10" width="12.8515625" style="3" customWidth="1"/>
    <col min="11" max="12" width="10.57421875" style="3" customWidth="1"/>
    <col min="13" max="13" width="13.8515625" style="3" customWidth="1"/>
    <col min="14" max="14" width="10.57421875" style="3" customWidth="1"/>
    <col min="15" max="16384" width="9.140625" style="3" customWidth="1"/>
  </cols>
  <sheetData>
    <row r="1" ht="12.75">
      <c r="A1" s="2">
        <v>41791</v>
      </c>
    </row>
    <row r="2" spans="1:13" ht="17.25">
      <c r="A2" s="2">
        <v>41883</v>
      </c>
      <c r="B2" s="31" t="s">
        <v>5</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41791</v>
      </c>
      <c r="D4" s="9"/>
      <c r="E4" s="6"/>
      <c r="F4" s="6"/>
      <c r="G4" s="6"/>
      <c r="H4" s="6"/>
      <c r="I4" s="6"/>
      <c r="J4" s="6"/>
      <c r="K4" s="6"/>
      <c r="L4" s="6"/>
      <c r="M4" s="6"/>
      <c r="N4" s="6"/>
    </row>
    <row r="5" spans="1:14" ht="15">
      <c r="A5" s="2">
        <f t="shared" si="0"/>
        <v>42157</v>
      </c>
      <c r="B5" s="8" t="s">
        <v>11</v>
      </c>
      <c r="C5" s="10">
        <f>EffectiveDate(C4,1)-2</f>
        <v>41806</v>
      </c>
      <c r="D5" s="11"/>
      <c r="E5" s="6"/>
      <c r="F5" s="6"/>
      <c r="G5" s="6"/>
      <c r="H5" s="6"/>
      <c r="I5" s="6"/>
      <c r="J5" s="6"/>
      <c r="K5" s="6"/>
      <c r="L5" s="6"/>
      <c r="M5" s="6"/>
      <c r="N5" s="6"/>
    </row>
    <row r="6" spans="1:14" ht="15">
      <c r="A6" s="2">
        <f t="shared" si="0"/>
        <v>42249</v>
      </c>
      <c r="B6" s="12" t="s">
        <v>12</v>
      </c>
      <c r="C6" s="13">
        <f>EffectiveDate(C4,1)</f>
        <v>41808</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7</v>
      </c>
      <c r="C8" s="35"/>
      <c r="D8" s="35"/>
      <c r="E8" s="35"/>
      <c r="F8" s="35"/>
      <c r="G8" s="35"/>
      <c r="H8" s="35"/>
      <c r="I8" s="35"/>
      <c r="J8" s="35"/>
      <c r="K8" s="35"/>
      <c r="L8" s="35"/>
      <c r="M8" s="36"/>
    </row>
    <row r="9" spans="1:13" ht="50.25" customHeight="1">
      <c r="A9" s="2">
        <f t="shared" si="0"/>
        <v>42523</v>
      </c>
      <c r="B9" s="34" t="s">
        <v>8</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0.06</v>
      </c>
      <c r="D12" s="18">
        <v>2</v>
      </c>
      <c r="F12" s="18">
        <v>0.06</v>
      </c>
      <c r="G12" s="18">
        <v>5</v>
      </c>
      <c r="H12" s="19"/>
      <c r="I12" s="18">
        <v>0.06</v>
      </c>
      <c r="J12" s="18">
        <v>10</v>
      </c>
      <c r="L12" s="18">
        <v>0.06</v>
      </c>
      <c r="M12" s="18">
        <v>30</v>
      </c>
    </row>
    <row r="13" spans="1:13" s="7" customFormat="1" ht="15">
      <c r="A13" s="2">
        <f t="shared" si="0"/>
        <v>42888</v>
      </c>
      <c r="B13" s="25" t="s">
        <v>14</v>
      </c>
      <c r="C13" s="26"/>
      <c r="D13" s="27"/>
      <c r="E13" s="25" t="s">
        <v>0</v>
      </c>
      <c r="F13" s="26"/>
      <c r="G13" s="27"/>
      <c r="H13" s="25" t="s">
        <v>1</v>
      </c>
      <c r="I13" s="26"/>
      <c r="J13" s="27"/>
      <c r="K13" s="25" t="s">
        <v>13</v>
      </c>
      <c r="L13" s="26"/>
      <c r="M13" s="27"/>
    </row>
    <row r="14" spans="1:13" ht="15" customHeight="1">
      <c r="A14" s="2">
        <f t="shared" si="0"/>
        <v>42982</v>
      </c>
      <c r="B14" s="28">
        <f>$C$4</f>
        <v>41791</v>
      </c>
      <c r="C14" s="29"/>
      <c r="D14" s="30"/>
      <c r="E14" s="28">
        <f>$C$4</f>
        <v>41791</v>
      </c>
      <c r="F14" s="29"/>
      <c r="G14" s="30"/>
      <c r="H14" s="28">
        <f>$C$4</f>
        <v>41791</v>
      </c>
      <c r="I14" s="29"/>
      <c r="J14" s="30"/>
      <c r="K14" s="28">
        <f>$C$4</f>
        <v>41791</v>
      </c>
      <c r="L14" s="29"/>
      <c r="M14" s="30"/>
    </row>
    <row r="15" spans="1:13" ht="45">
      <c r="A15" s="18">
        <v>12</v>
      </c>
      <c r="B15" s="20" t="s">
        <v>2</v>
      </c>
      <c r="C15" s="20" t="s">
        <v>3</v>
      </c>
      <c r="D15" s="21" t="s">
        <v>4</v>
      </c>
      <c r="E15" s="20" t="s">
        <v>2</v>
      </c>
      <c r="F15" s="20" t="s">
        <v>3</v>
      </c>
      <c r="G15" s="21" t="s">
        <v>4</v>
      </c>
      <c r="H15" s="20" t="s">
        <v>2</v>
      </c>
      <c r="I15" s="20" t="s">
        <v>3</v>
      </c>
      <c r="J15" s="21" t="s">
        <v>4</v>
      </c>
      <c r="K15" s="20" t="s">
        <v>2</v>
      </c>
      <c r="L15" s="20" t="s">
        <v>3</v>
      </c>
      <c r="M15" s="20" t="s">
        <v>4</v>
      </c>
    </row>
    <row r="16" spans="1:13" ht="15">
      <c r="A16" s="18">
        <f>$A$15/12</f>
        <v>1</v>
      </c>
      <c r="B16" s="22">
        <f>EuroSwapPayDate($C$6,$A16*12)</f>
        <v>42173</v>
      </c>
      <c r="C16" s="23">
        <f>ROUND(DAYS360($C$6,B16)/360,8)</f>
        <v>1</v>
      </c>
      <c r="D16" s="24">
        <f>(IF($A16=D$12,100,0)+(C$12*C16*100))</f>
        <v>6</v>
      </c>
      <c r="E16" s="22">
        <f>EuroSwapPayDate($C$6,$A16*12)</f>
        <v>42173</v>
      </c>
      <c r="F16" s="23">
        <f>ROUND(DAYS360($C$6,E16)/360,8)</f>
        <v>1</v>
      </c>
      <c r="G16" s="24">
        <f>(IF($A16=G$12,100,0)+(F$12*F16*100))</f>
        <v>6</v>
      </c>
      <c r="H16" s="22">
        <f>EuroSwapPayDate($C$6,$A16*12)</f>
        <v>42173</v>
      </c>
      <c r="I16" s="23">
        <f>ROUND(DAYS360($C$6,H16)/360,8)</f>
        <v>1</v>
      </c>
      <c r="J16" s="24">
        <f>(IF($A16=J$12,100,0)+(I$12*I16*100))</f>
        <v>6</v>
      </c>
      <c r="K16" s="22">
        <f>EuroSwapPayDate($C$6,$A16*12)</f>
        <v>42173</v>
      </c>
      <c r="L16" s="23">
        <f>ROUND(DAYS360($C$6,K16)/360,8)</f>
        <v>1</v>
      </c>
      <c r="M16" s="23">
        <f>(IF($A16=M$12,100,0)+(L$12*L16*100))</f>
        <v>6</v>
      </c>
    </row>
    <row r="17" spans="1:13" ht="15">
      <c r="A17" s="18">
        <f aca="true" t="shared" si="1" ref="A17:A45">A16+$A$15/12</f>
        <v>2</v>
      </c>
      <c r="B17" s="22">
        <f>EuroSwapPayDate($C$6,$A17*12)</f>
        <v>42541</v>
      </c>
      <c r="C17" s="23">
        <f>ROUND(DAYS360(B16,B17)/360,8)</f>
        <v>1.00555556</v>
      </c>
      <c r="D17" s="24">
        <f>(IF($A17=D$12,100,0)+(C$12*C17*100))</f>
        <v>106.03333336</v>
      </c>
      <c r="E17" s="22">
        <f>EuroSwapPayDate($C$6,$A17*12)</f>
        <v>42541</v>
      </c>
      <c r="F17" s="23">
        <f>ROUND(DAYS360(E16,E17)/360,8)</f>
        <v>1.00555556</v>
      </c>
      <c r="G17" s="24">
        <f>(IF($A17=G$12,100,0)+(F$12*F17*100))</f>
        <v>6.033333359999999</v>
      </c>
      <c r="H17" s="22">
        <f>EuroSwapPayDate($C$6,$A17*12)</f>
        <v>42541</v>
      </c>
      <c r="I17" s="23">
        <f>ROUND(DAYS360(H16,H17)/360,8)</f>
        <v>1.00555556</v>
      </c>
      <c r="J17" s="24">
        <f aca="true" t="shared" si="2" ref="J17:J25">(IF($A17=J$12,100,0)+(I$12*I17*100))</f>
        <v>6.033333359999999</v>
      </c>
      <c r="K17" s="22">
        <f>EuroSwapPayDate($C$6,$A17*12)</f>
        <v>42541</v>
      </c>
      <c r="L17" s="23">
        <f>ROUND(DAYS360(K16,K17)/360,8)</f>
        <v>1.00555556</v>
      </c>
      <c r="M17" s="23">
        <f aca="true" t="shared" si="3" ref="M17:M44">(IF($A17=M$12,100,0)+(L$12*L17*100))</f>
        <v>6.033333359999999</v>
      </c>
    </row>
    <row r="18" spans="1:13" ht="15">
      <c r="A18" s="18">
        <f t="shared" si="1"/>
        <v>3</v>
      </c>
      <c r="E18" s="22">
        <f>EuroSwapPayDate($C$6,$A18*12)</f>
        <v>42905</v>
      </c>
      <c r="F18" s="23">
        <f>ROUND(DAYS360(E17,E18)/360,8)</f>
        <v>0.99722222</v>
      </c>
      <c r="G18" s="24">
        <f>(IF($A18=G$12,100,0)+(F$12*F18*100))</f>
        <v>5.98333332</v>
      </c>
      <c r="H18" s="22">
        <f aca="true" t="shared" si="4" ref="H18:H25">EuroSwapPayDate($C$6,$A18*12)</f>
        <v>42905</v>
      </c>
      <c r="I18" s="23">
        <f aca="true" t="shared" si="5" ref="I18:I24">ROUND(DAYS360(H17,H18)/360,8)</f>
        <v>0.99722222</v>
      </c>
      <c r="J18" s="24">
        <f t="shared" si="2"/>
        <v>5.98333332</v>
      </c>
      <c r="K18" s="22">
        <f aca="true" t="shared" si="6" ref="K18:K45">EuroSwapPayDate($C$6,$A18*12)</f>
        <v>42905</v>
      </c>
      <c r="L18" s="23">
        <f aca="true" t="shared" si="7" ref="L18:L44">ROUND(DAYS360(K17,K18)/360,8)</f>
        <v>0.99722222</v>
      </c>
      <c r="M18" s="23">
        <f t="shared" si="3"/>
        <v>5.98333332</v>
      </c>
    </row>
    <row r="19" spans="1:13" ht="15">
      <c r="A19" s="18">
        <f t="shared" si="1"/>
        <v>4</v>
      </c>
      <c r="E19" s="22">
        <f>EuroSwapPayDate($C$6,$A19*12)</f>
        <v>43269</v>
      </c>
      <c r="F19" s="23">
        <f>ROUND(DAYS360(E18,E19)/360,8)</f>
        <v>0.99722222</v>
      </c>
      <c r="G19" s="24">
        <f>(IF($A19=G$12,100,0)+(F$12*F19*100))</f>
        <v>5.98333332</v>
      </c>
      <c r="H19" s="22">
        <f t="shared" si="4"/>
        <v>43269</v>
      </c>
      <c r="I19" s="23">
        <f t="shared" si="5"/>
        <v>0.99722222</v>
      </c>
      <c r="J19" s="24">
        <f t="shared" si="2"/>
        <v>5.98333332</v>
      </c>
      <c r="K19" s="22">
        <f t="shared" si="6"/>
        <v>43269</v>
      </c>
      <c r="L19" s="23">
        <f t="shared" si="7"/>
        <v>0.99722222</v>
      </c>
      <c r="M19" s="23">
        <f t="shared" si="3"/>
        <v>5.98333332</v>
      </c>
    </row>
    <row r="20" spans="1:13" ht="15">
      <c r="A20" s="18">
        <f t="shared" si="1"/>
        <v>5</v>
      </c>
      <c r="E20" s="22">
        <f>EuroSwapPayDate($C$6,$A20*12)</f>
        <v>43634</v>
      </c>
      <c r="F20" s="23">
        <f>ROUND(DAYS360(E19,E20)/360,8)</f>
        <v>1</v>
      </c>
      <c r="G20" s="24">
        <f>(IF($A20=G$12,100,0)+(F$12*F20*100))</f>
        <v>106</v>
      </c>
      <c r="H20" s="22">
        <f t="shared" si="4"/>
        <v>43634</v>
      </c>
      <c r="I20" s="23">
        <f t="shared" si="5"/>
        <v>1</v>
      </c>
      <c r="J20" s="24">
        <f t="shared" si="2"/>
        <v>6</v>
      </c>
      <c r="K20" s="22">
        <f t="shared" si="6"/>
        <v>43634</v>
      </c>
      <c r="L20" s="23">
        <f t="shared" si="7"/>
        <v>1</v>
      </c>
      <c r="M20" s="23">
        <f t="shared" si="3"/>
        <v>6</v>
      </c>
    </row>
    <row r="21" spans="1:13" ht="15">
      <c r="A21" s="18">
        <f t="shared" si="1"/>
        <v>6</v>
      </c>
      <c r="H21" s="22">
        <f t="shared" si="4"/>
        <v>44000</v>
      </c>
      <c r="I21" s="23">
        <f t="shared" si="5"/>
        <v>1</v>
      </c>
      <c r="J21" s="24">
        <f t="shared" si="2"/>
        <v>6</v>
      </c>
      <c r="K21" s="22">
        <f t="shared" si="6"/>
        <v>44000</v>
      </c>
      <c r="L21" s="23">
        <f t="shared" si="7"/>
        <v>1</v>
      </c>
      <c r="M21" s="23">
        <f t="shared" si="3"/>
        <v>6</v>
      </c>
    </row>
    <row r="22" spans="1:13" ht="15">
      <c r="A22" s="18">
        <f t="shared" si="1"/>
        <v>7</v>
      </c>
      <c r="H22" s="22">
        <f t="shared" si="4"/>
        <v>44365</v>
      </c>
      <c r="I22" s="23">
        <f t="shared" si="5"/>
        <v>1</v>
      </c>
      <c r="J22" s="24">
        <f t="shared" si="2"/>
        <v>6</v>
      </c>
      <c r="K22" s="22">
        <f t="shared" si="6"/>
        <v>44365</v>
      </c>
      <c r="L22" s="23">
        <f t="shared" si="7"/>
        <v>1</v>
      </c>
      <c r="M22" s="23">
        <f t="shared" si="3"/>
        <v>6</v>
      </c>
    </row>
    <row r="23" spans="1:13" ht="15">
      <c r="A23" s="18">
        <f t="shared" si="1"/>
        <v>8</v>
      </c>
      <c r="H23" s="22">
        <f t="shared" si="4"/>
        <v>44732</v>
      </c>
      <c r="I23" s="23">
        <f t="shared" si="5"/>
        <v>1.00555556</v>
      </c>
      <c r="J23" s="24">
        <f t="shared" si="2"/>
        <v>6.033333359999999</v>
      </c>
      <c r="K23" s="22">
        <f t="shared" si="6"/>
        <v>44732</v>
      </c>
      <c r="L23" s="23">
        <f t="shared" si="7"/>
        <v>1.00555556</v>
      </c>
      <c r="M23" s="23">
        <f t="shared" si="3"/>
        <v>6.033333359999999</v>
      </c>
    </row>
    <row r="24" spans="1:13" ht="15">
      <c r="A24" s="18">
        <f t="shared" si="1"/>
        <v>9</v>
      </c>
      <c r="H24" s="22">
        <f t="shared" si="4"/>
        <v>45096</v>
      </c>
      <c r="I24" s="23">
        <f t="shared" si="5"/>
        <v>0.99722222</v>
      </c>
      <c r="J24" s="24">
        <f t="shared" si="2"/>
        <v>5.98333332</v>
      </c>
      <c r="K24" s="22">
        <f t="shared" si="6"/>
        <v>45096</v>
      </c>
      <c r="L24" s="23">
        <f t="shared" si="7"/>
        <v>0.99722222</v>
      </c>
      <c r="M24" s="23">
        <f t="shared" si="3"/>
        <v>5.98333332</v>
      </c>
    </row>
    <row r="25" spans="1:13" ht="15">
      <c r="A25" s="18">
        <f t="shared" si="1"/>
        <v>10</v>
      </c>
      <c r="H25" s="22">
        <f t="shared" si="4"/>
        <v>45461</v>
      </c>
      <c r="I25" s="23">
        <f>ROUND(DAYS360(H24,H25)/360,8)</f>
        <v>0.99722222</v>
      </c>
      <c r="J25" s="24">
        <f t="shared" si="2"/>
        <v>105.98333332</v>
      </c>
      <c r="K25" s="22">
        <f t="shared" si="6"/>
        <v>45461</v>
      </c>
      <c r="L25" s="23">
        <f t="shared" si="7"/>
        <v>0.99722222</v>
      </c>
      <c r="M25" s="23">
        <f t="shared" si="3"/>
        <v>5.98333332</v>
      </c>
    </row>
    <row r="26" spans="1:13" ht="15">
      <c r="A26" s="18">
        <f t="shared" si="1"/>
        <v>11</v>
      </c>
      <c r="K26" s="22">
        <f t="shared" si="6"/>
        <v>45826</v>
      </c>
      <c r="L26" s="23">
        <f t="shared" si="7"/>
        <v>1</v>
      </c>
      <c r="M26" s="23">
        <f t="shared" si="3"/>
        <v>6</v>
      </c>
    </row>
    <row r="27" spans="1:13" ht="15">
      <c r="A27" s="18">
        <f t="shared" si="1"/>
        <v>12</v>
      </c>
      <c r="K27" s="22">
        <f t="shared" si="6"/>
        <v>46191</v>
      </c>
      <c r="L27" s="23">
        <f t="shared" si="7"/>
        <v>1</v>
      </c>
      <c r="M27" s="23">
        <f t="shared" si="3"/>
        <v>6</v>
      </c>
    </row>
    <row r="28" spans="1:13" ht="15">
      <c r="A28" s="18">
        <f t="shared" si="1"/>
        <v>13</v>
      </c>
      <c r="K28" s="22">
        <f t="shared" si="6"/>
        <v>46556</v>
      </c>
      <c r="L28" s="23">
        <f t="shared" si="7"/>
        <v>1</v>
      </c>
      <c r="M28" s="23">
        <f t="shared" si="3"/>
        <v>6</v>
      </c>
    </row>
    <row r="29" spans="1:13" ht="15">
      <c r="A29" s="18">
        <f t="shared" si="1"/>
        <v>14</v>
      </c>
      <c r="K29" s="22">
        <f t="shared" si="6"/>
        <v>46923</v>
      </c>
      <c r="L29" s="23">
        <f t="shared" si="7"/>
        <v>1.00277778</v>
      </c>
      <c r="M29" s="23">
        <f t="shared" si="3"/>
        <v>6.01666668</v>
      </c>
    </row>
    <row r="30" spans="1:13" ht="15">
      <c r="A30" s="18">
        <f t="shared" si="1"/>
        <v>15</v>
      </c>
      <c r="K30" s="22">
        <f t="shared" si="6"/>
        <v>47287</v>
      </c>
      <c r="L30" s="23">
        <f t="shared" si="7"/>
        <v>0.99722222</v>
      </c>
      <c r="M30" s="23">
        <f t="shared" si="3"/>
        <v>5.98333332</v>
      </c>
    </row>
    <row r="31" spans="1:13" ht="15">
      <c r="A31" s="18">
        <f t="shared" si="1"/>
        <v>16</v>
      </c>
      <c r="K31" s="22">
        <f t="shared" si="6"/>
        <v>47652</v>
      </c>
      <c r="L31" s="23">
        <f t="shared" si="7"/>
        <v>1</v>
      </c>
      <c r="M31" s="23">
        <f t="shared" si="3"/>
        <v>6</v>
      </c>
    </row>
    <row r="32" spans="1:13" ht="15">
      <c r="A32" s="18">
        <f t="shared" si="1"/>
        <v>17</v>
      </c>
      <c r="K32" s="22">
        <f t="shared" si="6"/>
        <v>48017</v>
      </c>
      <c r="L32" s="23">
        <f t="shared" si="7"/>
        <v>1</v>
      </c>
      <c r="M32" s="23">
        <f t="shared" si="3"/>
        <v>6</v>
      </c>
    </row>
    <row r="33" spans="1:13" ht="15">
      <c r="A33" s="18">
        <f t="shared" si="1"/>
        <v>18</v>
      </c>
      <c r="K33" s="22">
        <f t="shared" si="6"/>
        <v>48383</v>
      </c>
      <c r="L33" s="23">
        <f t="shared" si="7"/>
        <v>1</v>
      </c>
      <c r="M33" s="23">
        <f t="shared" si="3"/>
        <v>6</v>
      </c>
    </row>
    <row r="34" spans="1:13" ht="15">
      <c r="A34" s="18">
        <f t="shared" si="1"/>
        <v>19</v>
      </c>
      <c r="K34" s="22">
        <f t="shared" si="6"/>
        <v>48750</v>
      </c>
      <c r="L34" s="23">
        <f t="shared" si="7"/>
        <v>1.00555556</v>
      </c>
      <c r="M34" s="23">
        <f t="shared" si="3"/>
        <v>6.033333359999999</v>
      </c>
    </row>
    <row r="35" spans="1:13" ht="15">
      <c r="A35" s="18">
        <f t="shared" si="1"/>
        <v>20</v>
      </c>
      <c r="K35" s="22">
        <f t="shared" si="6"/>
        <v>49114</v>
      </c>
      <c r="L35" s="23">
        <f t="shared" si="7"/>
        <v>0.99722222</v>
      </c>
      <c r="M35" s="23">
        <f t="shared" si="3"/>
        <v>5.98333332</v>
      </c>
    </row>
    <row r="36" spans="1:13" ht="15">
      <c r="A36" s="18">
        <f t="shared" si="1"/>
        <v>21</v>
      </c>
      <c r="K36" s="22">
        <f t="shared" si="6"/>
        <v>49478</v>
      </c>
      <c r="L36" s="23">
        <f t="shared" si="7"/>
        <v>0.99722222</v>
      </c>
      <c r="M36" s="23">
        <f t="shared" si="3"/>
        <v>5.98333332</v>
      </c>
    </row>
    <row r="37" spans="1:13" ht="15">
      <c r="A37" s="18">
        <f t="shared" si="1"/>
        <v>22</v>
      </c>
      <c r="K37" s="22">
        <f t="shared" si="6"/>
        <v>49844</v>
      </c>
      <c r="L37" s="23">
        <f t="shared" si="7"/>
        <v>1</v>
      </c>
      <c r="M37" s="23">
        <f t="shared" si="3"/>
        <v>6</v>
      </c>
    </row>
    <row r="38" spans="1:13" ht="15">
      <c r="A38" s="18">
        <f t="shared" si="1"/>
        <v>23</v>
      </c>
      <c r="K38" s="22">
        <f t="shared" si="6"/>
        <v>50209</v>
      </c>
      <c r="L38" s="23">
        <f t="shared" si="7"/>
        <v>1</v>
      </c>
      <c r="M38" s="23">
        <f t="shared" si="3"/>
        <v>6</v>
      </c>
    </row>
    <row r="39" spans="1:13" ht="15">
      <c r="A39" s="18">
        <f t="shared" si="1"/>
        <v>24</v>
      </c>
      <c r="K39" s="22">
        <f t="shared" si="6"/>
        <v>50574</v>
      </c>
      <c r="L39" s="23">
        <f t="shared" si="7"/>
        <v>1</v>
      </c>
      <c r="M39" s="23">
        <f t="shared" si="3"/>
        <v>6</v>
      </c>
    </row>
    <row r="40" spans="1:13" ht="15">
      <c r="A40" s="18">
        <f t="shared" si="1"/>
        <v>25</v>
      </c>
      <c r="K40" s="22">
        <f t="shared" si="6"/>
        <v>50941</v>
      </c>
      <c r="L40" s="23">
        <f t="shared" si="7"/>
        <v>1.00555556</v>
      </c>
      <c r="M40" s="23">
        <f t="shared" si="3"/>
        <v>6.033333359999999</v>
      </c>
    </row>
    <row r="41" spans="1:13" ht="15">
      <c r="A41" s="18">
        <f t="shared" si="1"/>
        <v>26</v>
      </c>
      <c r="K41" s="22">
        <f t="shared" si="6"/>
        <v>51305</v>
      </c>
      <c r="L41" s="23">
        <f t="shared" si="7"/>
        <v>0.99444444</v>
      </c>
      <c r="M41" s="23">
        <f t="shared" si="3"/>
        <v>5.96666664</v>
      </c>
    </row>
    <row r="42" spans="1:13" ht="15">
      <c r="A42" s="18">
        <f t="shared" si="1"/>
        <v>27</v>
      </c>
      <c r="K42" s="22">
        <f t="shared" si="6"/>
        <v>51670</v>
      </c>
      <c r="L42" s="23">
        <f t="shared" si="7"/>
        <v>1</v>
      </c>
      <c r="M42" s="23">
        <f t="shared" si="3"/>
        <v>6</v>
      </c>
    </row>
    <row r="43" spans="1:13" ht="15">
      <c r="A43" s="18">
        <f t="shared" si="1"/>
        <v>28</v>
      </c>
      <c r="K43" s="22">
        <f t="shared" si="6"/>
        <v>52035</v>
      </c>
      <c r="L43" s="23">
        <f t="shared" si="7"/>
        <v>1</v>
      </c>
      <c r="M43" s="23">
        <f t="shared" si="3"/>
        <v>6</v>
      </c>
    </row>
    <row r="44" spans="1:13" ht="15">
      <c r="A44" s="18">
        <f t="shared" si="1"/>
        <v>29</v>
      </c>
      <c r="K44" s="22">
        <f t="shared" si="6"/>
        <v>52400</v>
      </c>
      <c r="L44" s="23">
        <f t="shared" si="7"/>
        <v>1</v>
      </c>
      <c r="M44" s="23">
        <f t="shared" si="3"/>
        <v>6</v>
      </c>
    </row>
    <row r="45" spans="1:13" ht="15">
      <c r="A45" s="18">
        <f t="shared" si="1"/>
        <v>30</v>
      </c>
      <c r="K45" s="22">
        <f t="shared" si="6"/>
        <v>52768</v>
      </c>
      <c r="L45" s="23">
        <f>ROUND(DAYS360(K44,K45)/360,8)</f>
        <v>1.00555556</v>
      </c>
      <c r="M45" s="23">
        <f>(IF($A45=M$12,100,0)+(L$12*L45*100))</f>
        <v>106.03333336</v>
      </c>
    </row>
  </sheetData>
  <sheetProtection password="E1EE" sheet="1" objects="1" scenarios="1"/>
  <mergeCells count="12">
    <mergeCell ref="K13:M13"/>
    <mergeCell ref="K14:M14"/>
    <mergeCell ref="B2:M2"/>
    <mergeCell ref="B8:M8"/>
    <mergeCell ref="B9:M9"/>
    <mergeCell ref="B10:M10"/>
    <mergeCell ref="B13:D13"/>
    <mergeCell ref="B14:D14"/>
    <mergeCell ref="E13:G13"/>
    <mergeCell ref="E14:G14"/>
    <mergeCell ref="H13:J13"/>
    <mergeCell ref="H14:J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
  <dimension ref="A1:P75"/>
  <sheetViews>
    <sheetView showGridLines="0" zoomScalePageLayoutView="0" workbookViewId="0" topLeftCell="A1">
      <selection activeCell="D4" sqref="D4"/>
    </sheetView>
  </sheetViews>
  <sheetFormatPr defaultColWidth="9.140625" defaultRowHeight="12.75"/>
  <cols>
    <col min="1" max="1" width="4.8515625" style="18" customWidth="1"/>
    <col min="2" max="2" width="23.140625" style="3" customWidth="1"/>
    <col min="3" max="3" width="13.140625" style="3" customWidth="1"/>
    <col min="4" max="4" width="12.57421875" style="3" bestFit="1" customWidth="1"/>
    <col min="5" max="5" width="9.7109375" style="3" bestFit="1" customWidth="1"/>
    <col min="6" max="6" width="10.57421875" style="3" customWidth="1"/>
    <col min="7" max="7" width="12.57421875" style="3" bestFit="1" customWidth="1"/>
    <col min="8" max="9" width="10.57421875" style="3" customWidth="1"/>
    <col min="10" max="10" width="12.8515625" style="3" customWidth="1"/>
    <col min="11" max="12" width="10.57421875" style="3" customWidth="1"/>
    <col min="13" max="13" width="13.8515625" style="3" customWidth="1"/>
    <col min="14" max="14" width="10.57421875" style="3" customWidth="1"/>
    <col min="15" max="16384" width="9.140625" style="3" customWidth="1"/>
  </cols>
  <sheetData>
    <row r="1" ht="12.75">
      <c r="A1" s="2">
        <v>41791</v>
      </c>
    </row>
    <row r="2" spans="1:13" ht="17.25">
      <c r="A2" s="2">
        <v>41883</v>
      </c>
      <c r="B2" s="31" t="s">
        <v>15</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41791</v>
      </c>
      <c r="D4" s="9"/>
      <c r="E4" s="6"/>
      <c r="F4" s="6"/>
      <c r="G4" s="6"/>
      <c r="H4" s="6"/>
      <c r="I4" s="6"/>
      <c r="J4" s="6"/>
      <c r="K4" s="6"/>
      <c r="L4" s="6"/>
      <c r="M4" s="6"/>
      <c r="N4" s="6"/>
    </row>
    <row r="5" spans="1:14" ht="15">
      <c r="A5" s="2">
        <f t="shared" si="0"/>
        <v>42157</v>
      </c>
      <c r="B5" s="8" t="s">
        <v>11</v>
      </c>
      <c r="C5" s="10">
        <f>EffectiveDate(C4,1)-2</f>
        <v>41806</v>
      </c>
      <c r="D5" s="11"/>
      <c r="E5" s="6"/>
      <c r="F5" s="6"/>
      <c r="G5" s="6"/>
      <c r="H5" s="6"/>
      <c r="I5" s="6"/>
      <c r="J5" s="6"/>
      <c r="K5" s="6"/>
      <c r="L5" s="6"/>
      <c r="M5" s="6"/>
      <c r="N5" s="6"/>
    </row>
    <row r="6" spans="1:14" ht="15">
      <c r="A6" s="2">
        <f t="shared" si="0"/>
        <v>42249</v>
      </c>
      <c r="B6" s="12" t="s">
        <v>12</v>
      </c>
      <c r="C6" s="13">
        <f>EffectiveDate(C4,1)</f>
        <v>41808</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20</v>
      </c>
      <c r="C8" s="35"/>
      <c r="D8" s="35"/>
      <c r="E8" s="35"/>
      <c r="F8" s="35"/>
      <c r="G8" s="35"/>
      <c r="H8" s="35"/>
      <c r="I8" s="35"/>
      <c r="J8" s="35"/>
      <c r="K8" s="35"/>
      <c r="L8" s="35"/>
      <c r="M8" s="36"/>
    </row>
    <row r="9" spans="1:13" ht="58.5" customHeight="1">
      <c r="A9" s="2">
        <f t="shared" si="0"/>
        <v>42523</v>
      </c>
      <c r="B9" s="34" t="s">
        <v>21</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0.06</v>
      </c>
      <c r="D12" s="18">
        <v>2</v>
      </c>
      <c r="F12" s="18">
        <v>0.06</v>
      </c>
      <c r="G12" s="18">
        <v>5</v>
      </c>
      <c r="H12" s="19"/>
      <c r="I12" s="18">
        <v>0.06</v>
      </c>
      <c r="J12" s="18">
        <v>10</v>
      </c>
      <c r="L12" s="18">
        <v>0.06</v>
      </c>
      <c r="M12" s="18">
        <v>30</v>
      </c>
    </row>
    <row r="13" spans="1:13" s="7" customFormat="1" ht="15">
      <c r="A13" s="2">
        <f t="shared" si="0"/>
        <v>42888</v>
      </c>
      <c r="B13" s="25" t="s">
        <v>16</v>
      </c>
      <c r="C13" s="26"/>
      <c r="D13" s="27"/>
      <c r="E13" s="25" t="s">
        <v>17</v>
      </c>
      <c r="F13" s="26"/>
      <c r="G13" s="27"/>
      <c r="H13" s="25" t="s">
        <v>18</v>
      </c>
      <c r="I13" s="26"/>
      <c r="J13" s="27"/>
      <c r="K13" s="25" t="s">
        <v>19</v>
      </c>
      <c r="L13" s="26"/>
      <c r="M13" s="27"/>
    </row>
    <row r="14" spans="1:13" ht="15" customHeight="1">
      <c r="A14" s="2">
        <f t="shared" si="0"/>
        <v>42982</v>
      </c>
      <c r="B14" s="28">
        <f>$C$4</f>
        <v>41791</v>
      </c>
      <c r="C14" s="29"/>
      <c r="D14" s="30"/>
      <c r="E14" s="28">
        <f>$C$4</f>
        <v>41791</v>
      </c>
      <c r="F14" s="29"/>
      <c r="G14" s="30"/>
      <c r="H14" s="28">
        <f>$C$4</f>
        <v>41791</v>
      </c>
      <c r="I14" s="29"/>
      <c r="J14" s="30"/>
      <c r="K14" s="28">
        <f>$C$4</f>
        <v>41791</v>
      </c>
      <c r="L14" s="29"/>
      <c r="M14" s="30"/>
    </row>
    <row r="15" spans="1:13" ht="45">
      <c r="A15" s="18">
        <v>6</v>
      </c>
      <c r="B15" s="20" t="s">
        <v>2</v>
      </c>
      <c r="C15" s="20" t="s">
        <v>3</v>
      </c>
      <c r="D15" s="21" t="s">
        <v>4</v>
      </c>
      <c r="E15" s="20" t="s">
        <v>2</v>
      </c>
      <c r="F15" s="20" t="s">
        <v>3</v>
      </c>
      <c r="G15" s="21" t="s">
        <v>4</v>
      </c>
      <c r="H15" s="20" t="s">
        <v>2</v>
      </c>
      <c r="I15" s="20" t="s">
        <v>3</v>
      </c>
      <c r="J15" s="21" t="s">
        <v>4</v>
      </c>
      <c r="K15" s="20" t="s">
        <v>2</v>
      </c>
      <c r="L15" s="20" t="s">
        <v>3</v>
      </c>
      <c r="M15" s="20" t="s">
        <v>4</v>
      </c>
    </row>
    <row r="16" spans="1:13" ht="15">
      <c r="A16" s="18">
        <f>$A$15/12</f>
        <v>0.5</v>
      </c>
      <c r="B16" s="22">
        <f>DollarSwapPayDate($C$6,$A16*12)</f>
        <v>41991</v>
      </c>
      <c r="C16" s="23">
        <f>ROUND(DAYS360($C$6,B16)/360,8)</f>
        <v>0.5</v>
      </c>
      <c r="D16" s="24">
        <f>(IF($A16=D$12,100,0)+(C$12*C16*100))</f>
        <v>3</v>
      </c>
      <c r="E16" s="22">
        <f>DollarSwapPayDate($C$6,$A16*12)</f>
        <v>41991</v>
      </c>
      <c r="F16" s="23">
        <f>ROUND(DAYS360($C$6,E16)/360,8)</f>
        <v>0.5</v>
      </c>
      <c r="G16" s="24">
        <f>(IF($A16=G$12,100,0)+(F$12*F16*100))</f>
        <v>3</v>
      </c>
      <c r="H16" s="22">
        <f>DollarSwapPayDate($C$6,$A16*12)</f>
        <v>41991</v>
      </c>
      <c r="I16" s="23">
        <f>ROUND(DAYS360($C$6,H16)/360,8)</f>
        <v>0.5</v>
      </c>
      <c r="J16" s="24">
        <f>(IF($A16=J$12,100,0)+(I$12*I16*100))</f>
        <v>3</v>
      </c>
      <c r="K16" s="22">
        <f>DollarSwapPayDate($C$6,$A16*12)</f>
        <v>41991</v>
      </c>
      <c r="L16" s="23">
        <f>ROUND(DAYS360($C$6,K16)/360,8)</f>
        <v>0.5</v>
      </c>
      <c r="M16" s="23">
        <f>(IF($A16=M$12,100,0)+(L$12*L16*100))</f>
        <v>3</v>
      </c>
    </row>
    <row r="17" spans="1:13" ht="15">
      <c r="A17" s="18">
        <f aca="true" t="shared" si="1" ref="A17:A45">A16+$A$15/12</f>
        <v>1</v>
      </c>
      <c r="B17" s="22">
        <f>DollarSwapPayDate($C$6,$A17*12)</f>
        <v>42173</v>
      </c>
      <c r="C17" s="23">
        <f>ROUND(DAYS360(B16,B17)/360,8)</f>
        <v>0.5</v>
      </c>
      <c r="D17" s="24">
        <f>(IF($A17=D$12,100,0)+(C$12*C17*100))</f>
        <v>3</v>
      </c>
      <c r="E17" s="22">
        <f>DollarSwapPayDate($C$6,$A17*12)</f>
        <v>42173</v>
      </c>
      <c r="F17" s="23">
        <f>ROUND(DAYS360(E16,E17)/360,8)</f>
        <v>0.5</v>
      </c>
      <c r="G17" s="24">
        <f aca="true" t="shared" si="2" ref="G17:G25">(IF($A17=G$12,100,0)+(F$12*F17*100))</f>
        <v>3</v>
      </c>
      <c r="H17" s="22">
        <f>DollarSwapPayDate($C$6,$A17*12)</f>
        <v>42173</v>
      </c>
      <c r="I17" s="23">
        <f>ROUND(DAYS360(H16,H17)/360,8)</f>
        <v>0.5</v>
      </c>
      <c r="J17" s="24">
        <f aca="true" t="shared" si="3" ref="J17:J35">(IF($A17=J$12,100,0)+(I$12*I17*100))</f>
        <v>3</v>
      </c>
      <c r="K17" s="22">
        <f>DollarSwapPayDate($C$6,$A17*12)</f>
        <v>42173</v>
      </c>
      <c r="L17" s="23">
        <f>ROUND(DAYS360(K16,K17)/360,8)</f>
        <v>0.5</v>
      </c>
      <c r="M17" s="23">
        <f aca="true" t="shared" si="4" ref="M17:M44">(IF($A17=M$12,100,0)+(L$12*L17*100))</f>
        <v>3</v>
      </c>
    </row>
    <row r="18" spans="1:13" ht="15">
      <c r="A18" s="18">
        <f t="shared" si="1"/>
        <v>1.5</v>
      </c>
      <c r="B18" s="22">
        <f>DollarSwapPayDate($C$6,$A18*12)</f>
        <v>42356</v>
      </c>
      <c r="C18" s="23">
        <f>ROUND(DAYS360(B17,B18)/360,8)</f>
        <v>0.5</v>
      </c>
      <c r="D18" s="24">
        <f>(IF($A18=D$12,100,0)+(C$12*C18*100))</f>
        <v>3</v>
      </c>
      <c r="E18" s="22">
        <f aca="true" t="shared" si="5" ref="E18:E25">DollarSwapPayDate($C$6,$A18*12)</f>
        <v>42356</v>
      </c>
      <c r="F18" s="23">
        <f>ROUND(DAYS360(E17,E18)/360,8)</f>
        <v>0.5</v>
      </c>
      <c r="G18" s="24">
        <f t="shared" si="2"/>
        <v>3</v>
      </c>
      <c r="H18" s="22">
        <f aca="true" t="shared" si="6" ref="H18:H35">DollarSwapPayDate($C$6,$A18*12)</f>
        <v>42356</v>
      </c>
      <c r="I18" s="23">
        <f aca="true" t="shared" si="7" ref="I18:I25">ROUND(DAYS360(H17,H18)/360,8)</f>
        <v>0.5</v>
      </c>
      <c r="J18" s="24">
        <f t="shared" si="3"/>
        <v>3</v>
      </c>
      <c r="K18" s="22">
        <f aca="true" t="shared" si="8" ref="K18:K75">DollarSwapPayDate($C$6,$A18*12)</f>
        <v>42356</v>
      </c>
      <c r="L18" s="23">
        <f aca="true" t="shared" si="9" ref="L18:L45">ROUND(DAYS360(K17,K18)/360,8)</f>
        <v>0.5</v>
      </c>
      <c r="M18" s="23">
        <f t="shared" si="4"/>
        <v>3</v>
      </c>
    </row>
    <row r="19" spans="1:13" ht="15">
      <c r="A19" s="18">
        <f t="shared" si="1"/>
        <v>2</v>
      </c>
      <c r="B19" s="22">
        <f>DollarSwapPayDate($C$6,$A19*12)</f>
        <v>42541</v>
      </c>
      <c r="C19" s="23">
        <f>ROUND(DAYS360(B18,B19)/360,8)</f>
        <v>0.50555556</v>
      </c>
      <c r="D19" s="24">
        <f>(IF($A19=D$12,100,0)+(C$12*C19*100))</f>
        <v>103.03333336</v>
      </c>
      <c r="E19" s="22">
        <f t="shared" si="5"/>
        <v>42541</v>
      </c>
      <c r="F19" s="23">
        <f>ROUND(DAYS360(E18,E19)/360,8)</f>
        <v>0.50555556</v>
      </c>
      <c r="G19" s="24">
        <f t="shared" si="2"/>
        <v>3.03333336</v>
      </c>
      <c r="H19" s="22">
        <f t="shared" si="6"/>
        <v>42541</v>
      </c>
      <c r="I19" s="23">
        <f t="shared" si="7"/>
        <v>0.50555556</v>
      </c>
      <c r="J19" s="24">
        <f t="shared" si="3"/>
        <v>3.03333336</v>
      </c>
      <c r="K19" s="22">
        <f t="shared" si="8"/>
        <v>42541</v>
      </c>
      <c r="L19" s="23">
        <f t="shared" si="9"/>
        <v>0.50555556</v>
      </c>
      <c r="M19" s="23">
        <f t="shared" si="4"/>
        <v>3.03333336</v>
      </c>
    </row>
    <row r="20" spans="1:13" ht="15">
      <c r="A20" s="18">
        <f t="shared" si="1"/>
        <v>2.5</v>
      </c>
      <c r="E20" s="22">
        <f t="shared" si="5"/>
        <v>42723</v>
      </c>
      <c r="F20" s="23">
        <f>ROUND(DAYS360(E19,E20)/360,8)</f>
        <v>0.49722222</v>
      </c>
      <c r="G20" s="24">
        <f t="shared" si="2"/>
        <v>2.98333332</v>
      </c>
      <c r="H20" s="22">
        <f t="shared" si="6"/>
        <v>42723</v>
      </c>
      <c r="I20" s="23">
        <f t="shared" si="7"/>
        <v>0.49722222</v>
      </c>
      <c r="J20" s="24">
        <f t="shared" si="3"/>
        <v>2.98333332</v>
      </c>
      <c r="K20" s="22">
        <f t="shared" si="8"/>
        <v>42723</v>
      </c>
      <c r="L20" s="23">
        <f t="shared" si="9"/>
        <v>0.49722222</v>
      </c>
      <c r="M20" s="23">
        <f t="shared" si="4"/>
        <v>2.98333332</v>
      </c>
    </row>
    <row r="21" spans="1:13" ht="15">
      <c r="A21" s="18">
        <f t="shared" si="1"/>
        <v>3</v>
      </c>
      <c r="E21" s="22">
        <f t="shared" si="5"/>
        <v>42905</v>
      </c>
      <c r="F21" s="23">
        <f>ROUND(DAYS360(E20,E21)/360,8)</f>
        <v>0.5</v>
      </c>
      <c r="G21" s="24">
        <f t="shared" si="2"/>
        <v>3</v>
      </c>
      <c r="H21" s="22">
        <f t="shared" si="6"/>
        <v>42905</v>
      </c>
      <c r="I21" s="23">
        <f t="shared" si="7"/>
        <v>0.5</v>
      </c>
      <c r="J21" s="24">
        <f t="shared" si="3"/>
        <v>3</v>
      </c>
      <c r="K21" s="22">
        <f t="shared" si="8"/>
        <v>42905</v>
      </c>
      <c r="L21" s="23">
        <f t="shared" si="9"/>
        <v>0.5</v>
      </c>
      <c r="M21" s="23">
        <f t="shared" si="4"/>
        <v>3</v>
      </c>
    </row>
    <row r="22" spans="1:13" ht="15">
      <c r="A22" s="18">
        <f t="shared" si="1"/>
        <v>3.5</v>
      </c>
      <c r="E22" s="22">
        <f t="shared" si="5"/>
        <v>43087</v>
      </c>
      <c r="F22" s="23">
        <f>ROUND(DAYS360(E21,E22)/360,8)</f>
        <v>0.49722222</v>
      </c>
      <c r="G22" s="24">
        <f t="shared" si="2"/>
        <v>2.98333332</v>
      </c>
      <c r="H22" s="22">
        <f t="shared" si="6"/>
        <v>43087</v>
      </c>
      <c r="I22" s="23">
        <f t="shared" si="7"/>
        <v>0.49722222</v>
      </c>
      <c r="J22" s="24">
        <f t="shared" si="3"/>
        <v>2.98333332</v>
      </c>
      <c r="K22" s="22">
        <f t="shared" si="8"/>
        <v>43087</v>
      </c>
      <c r="L22" s="23">
        <f t="shared" si="9"/>
        <v>0.49722222</v>
      </c>
      <c r="M22" s="23">
        <f t="shared" si="4"/>
        <v>2.98333332</v>
      </c>
    </row>
    <row r="23" spans="1:13" ht="15">
      <c r="A23" s="18">
        <f t="shared" si="1"/>
        <v>4</v>
      </c>
      <c r="E23" s="22">
        <f t="shared" si="5"/>
        <v>43269</v>
      </c>
      <c r="F23" s="23">
        <f>ROUND(DAYS360(E22,E23)/360,8)</f>
        <v>0.5</v>
      </c>
      <c r="G23" s="24">
        <f t="shared" si="2"/>
        <v>3</v>
      </c>
      <c r="H23" s="22">
        <f t="shared" si="6"/>
        <v>43269</v>
      </c>
      <c r="I23" s="23">
        <f t="shared" si="7"/>
        <v>0.5</v>
      </c>
      <c r="J23" s="24">
        <f t="shared" si="3"/>
        <v>3</v>
      </c>
      <c r="K23" s="22">
        <f t="shared" si="8"/>
        <v>43269</v>
      </c>
      <c r="L23" s="23">
        <f t="shared" si="9"/>
        <v>0.5</v>
      </c>
      <c r="M23" s="23">
        <f t="shared" si="4"/>
        <v>3</v>
      </c>
    </row>
    <row r="24" spans="1:13" ht="15">
      <c r="A24" s="18">
        <f t="shared" si="1"/>
        <v>4.5</v>
      </c>
      <c r="E24" s="22">
        <f t="shared" si="5"/>
        <v>43452</v>
      </c>
      <c r="F24" s="23">
        <f>ROUND(DAYS360(E23,E24)/360,8)</f>
        <v>0.5</v>
      </c>
      <c r="G24" s="24">
        <f t="shared" si="2"/>
        <v>3</v>
      </c>
      <c r="H24" s="22">
        <f t="shared" si="6"/>
        <v>43452</v>
      </c>
      <c r="I24" s="23">
        <f t="shared" si="7"/>
        <v>0.5</v>
      </c>
      <c r="J24" s="24">
        <f t="shared" si="3"/>
        <v>3</v>
      </c>
      <c r="K24" s="22">
        <f t="shared" si="8"/>
        <v>43452</v>
      </c>
      <c r="L24" s="23">
        <f t="shared" si="9"/>
        <v>0.5</v>
      </c>
      <c r="M24" s="23">
        <f t="shared" si="4"/>
        <v>3</v>
      </c>
    </row>
    <row r="25" spans="1:13" ht="15">
      <c r="A25" s="18">
        <f t="shared" si="1"/>
        <v>5</v>
      </c>
      <c r="E25" s="22">
        <f t="shared" si="5"/>
        <v>43634</v>
      </c>
      <c r="F25" s="23">
        <f>ROUND(DAYS360(E24,E25)/360,8)</f>
        <v>0.5</v>
      </c>
      <c r="G25" s="24">
        <f t="shared" si="2"/>
        <v>103</v>
      </c>
      <c r="H25" s="22">
        <f t="shared" si="6"/>
        <v>43634</v>
      </c>
      <c r="I25" s="23">
        <f t="shared" si="7"/>
        <v>0.5</v>
      </c>
      <c r="J25" s="24">
        <f t="shared" si="3"/>
        <v>3</v>
      </c>
      <c r="K25" s="22">
        <f t="shared" si="8"/>
        <v>43634</v>
      </c>
      <c r="L25" s="23">
        <f t="shared" si="9"/>
        <v>0.5</v>
      </c>
      <c r="M25" s="23">
        <f t="shared" si="4"/>
        <v>3</v>
      </c>
    </row>
    <row r="26" spans="1:13" ht="15">
      <c r="A26" s="18">
        <f t="shared" si="1"/>
        <v>5.5</v>
      </c>
      <c r="H26" s="22">
        <f t="shared" si="6"/>
        <v>43817</v>
      </c>
      <c r="I26" s="23">
        <f aca="true" t="shared" si="10" ref="I26:I35">ROUND(DAYS360(H25,H26)/360,8)</f>
        <v>0.5</v>
      </c>
      <c r="J26" s="24">
        <f t="shared" si="3"/>
        <v>3</v>
      </c>
      <c r="K26" s="22">
        <f t="shared" si="8"/>
        <v>43817</v>
      </c>
      <c r="L26" s="23">
        <f t="shared" si="9"/>
        <v>0.5</v>
      </c>
      <c r="M26" s="23">
        <f t="shared" si="4"/>
        <v>3</v>
      </c>
    </row>
    <row r="27" spans="1:13" ht="15">
      <c r="A27" s="18">
        <f t="shared" si="1"/>
        <v>6</v>
      </c>
      <c r="H27" s="22">
        <f t="shared" si="6"/>
        <v>44000</v>
      </c>
      <c r="I27" s="23">
        <f t="shared" si="10"/>
        <v>0.5</v>
      </c>
      <c r="J27" s="24">
        <f t="shared" si="3"/>
        <v>3</v>
      </c>
      <c r="K27" s="22">
        <f t="shared" si="8"/>
        <v>44000</v>
      </c>
      <c r="L27" s="23">
        <f t="shared" si="9"/>
        <v>0.5</v>
      </c>
      <c r="M27" s="23">
        <f t="shared" si="4"/>
        <v>3</v>
      </c>
    </row>
    <row r="28" spans="1:13" ht="15">
      <c r="A28" s="18">
        <f t="shared" si="1"/>
        <v>6.5</v>
      </c>
      <c r="H28" s="22">
        <f t="shared" si="6"/>
        <v>44183</v>
      </c>
      <c r="I28" s="23">
        <f t="shared" si="10"/>
        <v>0.5</v>
      </c>
      <c r="J28" s="24">
        <f t="shared" si="3"/>
        <v>3</v>
      </c>
      <c r="K28" s="22">
        <f t="shared" si="8"/>
        <v>44183</v>
      </c>
      <c r="L28" s="23">
        <f t="shared" si="9"/>
        <v>0.5</v>
      </c>
      <c r="M28" s="23">
        <f t="shared" si="4"/>
        <v>3</v>
      </c>
    </row>
    <row r="29" spans="1:13" ht="15">
      <c r="A29" s="18">
        <f t="shared" si="1"/>
        <v>7</v>
      </c>
      <c r="H29" s="22">
        <f t="shared" si="6"/>
        <v>44365</v>
      </c>
      <c r="I29" s="23">
        <f t="shared" si="10"/>
        <v>0.5</v>
      </c>
      <c r="J29" s="24">
        <f t="shared" si="3"/>
        <v>3</v>
      </c>
      <c r="K29" s="22">
        <f t="shared" si="8"/>
        <v>44365</v>
      </c>
      <c r="L29" s="23">
        <f t="shared" si="9"/>
        <v>0.5</v>
      </c>
      <c r="M29" s="23">
        <f t="shared" si="4"/>
        <v>3</v>
      </c>
    </row>
    <row r="30" spans="1:13" ht="15">
      <c r="A30" s="18">
        <f t="shared" si="1"/>
        <v>7.5</v>
      </c>
      <c r="H30" s="22">
        <f t="shared" si="6"/>
        <v>44550</v>
      </c>
      <c r="I30" s="23">
        <f t="shared" si="10"/>
        <v>0.50555556</v>
      </c>
      <c r="J30" s="24">
        <f t="shared" si="3"/>
        <v>3.03333336</v>
      </c>
      <c r="K30" s="22">
        <f t="shared" si="8"/>
        <v>44550</v>
      </c>
      <c r="L30" s="23">
        <f t="shared" si="9"/>
        <v>0.50555556</v>
      </c>
      <c r="M30" s="23">
        <f t="shared" si="4"/>
        <v>3.03333336</v>
      </c>
    </row>
    <row r="31" spans="1:13" ht="15">
      <c r="A31" s="18">
        <f t="shared" si="1"/>
        <v>8</v>
      </c>
      <c r="H31" s="22">
        <f t="shared" si="6"/>
        <v>44732</v>
      </c>
      <c r="I31" s="23">
        <f t="shared" si="10"/>
        <v>0.5</v>
      </c>
      <c r="J31" s="24">
        <f t="shared" si="3"/>
        <v>3</v>
      </c>
      <c r="K31" s="22">
        <f t="shared" si="8"/>
        <v>44732</v>
      </c>
      <c r="L31" s="23">
        <f t="shared" si="9"/>
        <v>0.5</v>
      </c>
      <c r="M31" s="23">
        <f t="shared" si="4"/>
        <v>3</v>
      </c>
    </row>
    <row r="32" spans="1:13" ht="15">
      <c r="A32" s="18">
        <f t="shared" si="1"/>
        <v>8.5</v>
      </c>
      <c r="H32" s="22">
        <f t="shared" si="6"/>
        <v>44914</v>
      </c>
      <c r="I32" s="23">
        <f t="shared" si="10"/>
        <v>0.49722222</v>
      </c>
      <c r="J32" s="24">
        <f t="shared" si="3"/>
        <v>2.98333332</v>
      </c>
      <c r="K32" s="22">
        <f t="shared" si="8"/>
        <v>44914</v>
      </c>
      <c r="L32" s="23">
        <f t="shared" si="9"/>
        <v>0.49722222</v>
      </c>
      <c r="M32" s="23">
        <f t="shared" si="4"/>
        <v>2.98333332</v>
      </c>
    </row>
    <row r="33" spans="1:13" ht="15">
      <c r="A33" s="18">
        <f t="shared" si="1"/>
        <v>9</v>
      </c>
      <c r="H33" s="22">
        <f t="shared" si="6"/>
        <v>45096</v>
      </c>
      <c r="I33" s="23">
        <f t="shared" si="10"/>
        <v>0.5</v>
      </c>
      <c r="J33" s="24">
        <f t="shared" si="3"/>
        <v>3</v>
      </c>
      <c r="K33" s="22">
        <f t="shared" si="8"/>
        <v>45096</v>
      </c>
      <c r="L33" s="23">
        <f t="shared" si="9"/>
        <v>0.5</v>
      </c>
      <c r="M33" s="23">
        <f t="shared" si="4"/>
        <v>3</v>
      </c>
    </row>
    <row r="34" spans="1:13" ht="15">
      <c r="A34" s="18">
        <f t="shared" si="1"/>
        <v>9.5</v>
      </c>
      <c r="H34" s="22">
        <f t="shared" si="6"/>
        <v>45278</v>
      </c>
      <c r="I34" s="23">
        <f t="shared" si="10"/>
        <v>0.49722222</v>
      </c>
      <c r="J34" s="24">
        <f t="shared" si="3"/>
        <v>2.98333332</v>
      </c>
      <c r="K34" s="22">
        <f t="shared" si="8"/>
        <v>45278</v>
      </c>
      <c r="L34" s="23">
        <f t="shared" si="9"/>
        <v>0.49722222</v>
      </c>
      <c r="M34" s="23">
        <f t="shared" si="4"/>
        <v>2.98333332</v>
      </c>
    </row>
    <row r="35" spans="1:13" ht="15">
      <c r="A35" s="18">
        <f t="shared" si="1"/>
        <v>10</v>
      </c>
      <c r="H35" s="22">
        <f t="shared" si="6"/>
        <v>45461</v>
      </c>
      <c r="I35" s="23">
        <f t="shared" si="10"/>
        <v>0.5</v>
      </c>
      <c r="J35" s="24">
        <f t="shared" si="3"/>
        <v>103</v>
      </c>
      <c r="K35" s="22">
        <f t="shared" si="8"/>
        <v>45461</v>
      </c>
      <c r="L35" s="23">
        <f t="shared" si="9"/>
        <v>0.5</v>
      </c>
      <c r="M35" s="23">
        <f t="shared" si="4"/>
        <v>3</v>
      </c>
    </row>
    <row r="36" spans="1:13" ht="15">
      <c r="A36" s="18">
        <f t="shared" si="1"/>
        <v>10.5</v>
      </c>
      <c r="K36" s="22">
        <f t="shared" si="8"/>
        <v>45644</v>
      </c>
      <c r="L36" s="23">
        <f t="shared" si="9"/>
        <v>0.5</v>
      </c>
      <c r="M36" s="23">
        <f t="shared" si="4"/>
        <v>3</v>
      </c>
    </row>
    <row r="37" spans="1:13" ht="15">
      <c r="A37" s="18">
        <f t="shared" si="1"/>
        <v>11</v>
      </c>
      <c r="K37" s="22">
        <f t="shared" si="8"/>
        <v>45826</v>
      </c>
      <c r="L37" s="23">
        <f t="shared" si="9"/>
        <v>0.5</v>
      </c>
      <c r="M37" s="23">
        <f t="shared" si="4"/>
        <v>3</v>
      </c>
    </row>
    <row r="38" spans="1:13" ht="15">
      <c r="A38" s="18">
        <f t="shared" si="1"/>
        <v>11.5</v>
      </c>
      <c r="K38" s="22">
        <f t="shared" si="8"/>
        <v>46009</v>
      </c>
      <c r="L38" s="23">
        <f t="shared" si="9"/>
        <v>0.5</v>
      </c>
      <c r="M38" s="23">
        <f t="shared" si="4"/>
        <v>3</v>
      </c>
    </row>
    <row r="39" spans="1:13" ht="15">
      <c r="A39" s="18">
        <f t="shared" si="1"/>
        <v>12</v>
      </c>
      <c r="K39" s="22">
        <f t="shared" si="8"/>
        <v>46191</v>
      </c>
      <c r="L39" s="23">
        <f t="shared" si="9"/>
        <v>0.5</v>
      </c>
      <c r="M39" s="23">
        <f t="shared" si="4"/>
        <v>3</v>
      </c>
    </row>
    <row r="40" spans="1:13" ht="15">
      <c r="A40" s="18">
        <f t="shared" si="1"/>
        <v>12.5</v>
      </c>
      <c r="K40" s="22">
        <f t="shared" si="8"/>
        <v>46374</v>
      </c>
      <c r="L40" s="23">
        <f t="shared" si="9"/>
        <v>0.5</v>
      </c>
      <c r="M40" s="23">
        <f t="shared" si="4"/>
        <v>3</v>
      </c>
    </row>
    <row r="41" spans="1:13" ht="15">
      <c r="A41" s="18">
        <f t="shared" si="1"/>
        <v>13</v>
      </c>
      <c r="K41" s="22">
        <f t="shared" si="8"/>
        <v>46556</v>
      </c>
      <c r="L41" s="23">
        <f t="shared" si="9"/>
        <v>0.5</v>
      </c>
      <c r="M41" s="23">
        <f t="shared" si="4"/>
        <v>3</v>
      </c>
    </row>
    <row r="42" spans="1:13" ht="15">
      <c r="A42" s="18">
        <f t="shared" si="1"/>
        <v>13.5</v>
      </c>
      <c r="K42" s="22">
        <f t="shared" si="8"/>
        <v>46741</v>
      </c>
      <c r="L42" s="23">
        <f t="shared" si="9"/>
        <v>0.50555556</v>
      </c>
      <c r="M42" s="23">
        <f t="shared" si="4"/>
        <v>3.03333336</v>
      </c>
    </row>
    <row r="43" spans="1:13" ht="15">
      <c r="A43" s="18">
        <f t="shared" si="1"/>
        <v>14</v>
      </c>
      <c r="K43" s="22">
        <f t="shared" si="8"/>
        <v>46923</v>
      </c>
      <c r="L43" s="23">
        <f t="shared" si="9"/>
        <v>0.49722222</v>
      </c>
      <c r="M43" s="23">
        <f t="shared" si="4"/>
        <v>2.98333332</v>
      </c>
    </row>
    <row r="44" spans="1:13" ht="15">
      <c r="A44" s="18">
        <f t="shared" si="1"/>
        <v>14.5</v>
      </c>
      <c r="K44" s="22">
        <f t="shared" si="8"/>
        <v>47105</v>
      </c>
      <c r="L44" s="23">
        <f t="shared" si="9"/>
        <v>0.49722222</v>
      </c>
      <c r="M44" s="23">
        <f t="shared" si="4"/>
        <v>2.98333332</v>
      </c>
    </row>
    <row r="45" spans="1:13" ht="15">
      <c r="A45" s="18">
        <f t="shared" si="1"/>
        <v>15</v>
      </c>
      <c r="K45" s="22">
        <f t="shared" si="8"/>
        <v>47287</v>
      </c>
      <c r="L45" s="23">
        <f t="shared" si="9"/>
        <v>0.5</v>
      </c>
      <c r="M45" s="23">
        <f>(IF($A45=M$12,100,0)+(L$12*L45*100))</f>
        <v>3</v>
      </c>
    </row>
    <row r="46" spans="1:13" ht="15">
      <c r="A46" s="18">
        <f aca="true" t="shared" si="11" ref="A46:A70">A45+$A$15/12</f>
        <v>15.5</v>
      </c>
      <c r="K46" s="22">
        <f t="shared" si="8"/>
        <v>47470</v>
      </c>
      <c r="L46" s="23">
        <f aca="true" t="shared" si="12" ref="L46:L71">ROUND(DAYS360(K45,K46)/360,8)</f>
        <v>0.5</v>
      </c>
      <c r="M46" s="23">
        <f aca="true" t="shared" si="13" ref="M46:M74">(IF($A46=M$12,100,0)+(L$12*L46*100))</f>
        <v>3</v>
      </c>
    </row>
    <row r="47" spans="1:13" ht="15">
      <c r="A47" s="18">
        <f t="shared" si="11"/>
        <v>16</v>
      </c>
      <c r="K47" s="22">
        <f t="shared" si="8"/>
        <v>47652</v>
      </c>
      <c r="L47" s="23">
        <f t="shared" si="12"/>
        <v>0.5</v>
      </c>
      <c r="M47" s="23">
        <f t="shared" si="13"/>
        <v>3</v>
      </c>
    </row>
    <row r="48" spans="1:13" ht="15">
      <c r="A48" s="18">
        <f t="shared" si="11"/>
        <v>16.5</v>
      </c>
      <c r="K48" s="22">
        <f t="shared" si="8"/>
        <v>47835</v>
      </c>
      <c r="L48" s="23">
        <f t="shared" si="12"/>
        <v>0.5</v>
      </c>
      <c r="M48" s="23">
        <f t="shared" si="13"/>
        <v>3</v>
      </c>
    </row>
    <row r="49" spans="1:13" ht="15">
      <c r="A49" s="18">
        <f t="shared" si="11"/>
        <v>17</v>
      </c>
      <c r="K49" s="22">
        <f t="shared" si="8"/>
        <v>48017</v>
      </c>
      <c r="L49" s="23">
        <f t="shared" si="12"/>
        <v>0.5</v>
      </c>
      <c r="M49" s="23">
        <f t="shared" si="13"/>
        <v>3</v>
      </c>
    </row>
    <row r="50" spans="1:13" ht="15">
      <c r="A50" s="18">
        <f t="shared" si="11"/>
        <v>17.5</v>
      </c>
      <c r="K50" s="22">
        <f t="shared" si="8"/>
        <v>48200</v>
      </c>
      <c r="L50" s="23">
        <f t="shared" si="12"/>
        <v>0.5</v>
      </c>
      <c r="M50" s="23">
        <f t="shared" si="13"/>
        <v>3</v>
      </c>
    </row>
    <row r="51" spans="1:13" ht="15">
      <c r="A51" s="18">
        <f t="shared" si="11"/>
        <v>18</v>
      </c>
      <c r="K51" s="22">
        <f t="shared" si="8"/>
        <v>48383</v>
      </c>
      <c r="L51" s="23">
        <f t="shared" si="12"/>
        <v>0.5</v>
      </c>
      <c r="M51" s="23">
        <f t="shared" si="13"/>
        <v>3</v>
      </c>
    </row>
    <row r="52" spans="1:13" ht="15">
      <c r="A52" s="18">
        <f t="shared" si="11"/>
        <v>18.5</v>
      </c>
      <c r="K52" s="22">
        <f t="shared" si="8"/>
        <v>48568</v>
      </c>
      <c r="L52" s="23">
        <f t="shared" si="12"/>
        <v>0.50555556</v>
      </c>
      <c r="M52" s="23">
        <f t="shared" si="13"/>
        <v>3.03333336</v>
      </c>
    </row>
    <row r="53" spans="1:13" ht="15">
      <c r="A53" s="18">
        <f t="shared" si="11"/>
        <v>19</v>
      </c>
      <c r="K53" s="22">
        <f t="shared" si="8"/>
        <v>48750</v>
      </c>
      <c r="L53" s="23">
        <f t="shared" si="12"/>
        <v>0.5</v>
      </c>
      <c r="M53" s="23">
        <f t="shared" si="13"/>
        <v>3</v>
      </c>
    </row>
    <row r="54" spans="1:13" ht="15">
      <c r="A54" s="18">
        <f t="shared" si="11"/>
        <v>19.5</v>
      </c>
      <c r="K54" s="22">
        <f t="shared" si="8"/>
        <v>48932</v>
      </c>
      <c r="L54" s="23">
        <f t="shared" si="12"/>
        <v>0.49722222</v>
      </c>
      <c r="M54" s="23">
        <f t="shared" si="13"/>
        <v>2.98333332</v>
      </c>
    </row>
    <row r="55" spans="1:13" ht="15">
      <c r="A55" s="18">
        <f t="shared" si="11"/>
        <v>20</v>
      </c>
      <c r="K55" s="22">
        <f t="shared" si="8"/>
        <v>49114</v>
      </c>
      <c r="L55" s="23">
        <f t="shared" si="12"/>
        <v>0.5</v>
      </c>
      <c r="M55" s="23">
        <f t="shared" si="13"/>
        <v>3</v>
      </c>
    </row>
    <row r="56" spans="1:13" ht="15">
      <c r="A56" s="18">
        <f t="shared" si="11"/>
        <v>20.5</v>
      </c>
      <c r="K56" s="22">
        <f t="shared" si="8"/>
        <v>49296</v>
      </c>
      <c r="L56" s="23">
        <f t="shared" si="12"/>
        <v>0.49722222</v>
      </c>
      <c r="M56" s="23">
        <f t="shared" si="13"/>
        <v>2.98333332</v>
      </c>
    </row>
    <row r="57" spans="1:13" ht="15">
      <c r="A57" s="18">
        <f t="shared" si="11"/>
        <v>21</v>
      </c>
      <c r="K57" s="22">
        <f t="shared" si="8"/>
        <v>49478</v>
      </c>
      <c r="L57" s="23">
        <f t="shared" si="12"/>
        <v>0.5</v>
      </c>
      <c r="M57" s="23">
        <f t="shared" si="13"/>
        <v>3</v>
      </c>
    </row>
    <row r="58" spans="1:13" ht="15">
      <c r="A58" s="18">
        <f t="shared" si="11"/>
        <v>21.5</v>
      </c>
      <c r="K58" s="22">
        <f t="shared" si="8"/>
        <v>49661</v>
      </c>
      <c r="L58" s="23">
        <f t="shared" si="12"/>
        <v>0.5</v>
      </c>
      <c r="M58" s="23">
        <f t="shared" si="13"/>
        <v>3</v>
      </c>
    </row>
    <row r="59" spans="1:13" ht="15">
      <c r="A59" s="18">
        <f t="shared" si="11"/>
        <v>22</v>
      </c>
      <c r="K59" s="22">
        <f t="shared" si="8"/>
        <v>49844</v>
      </c>
      <c r="L59" s="23">
        <f t="shared" si="12"/>
        <v>0.5</v>
      </c>
      <c r="M59" s="23">
        <f t="shared" si="13"/>
        <v>3</v>
      </c>
    </row>
    <row r="60" spans="1:13" ht="15">
      <c r="A60" s="18">
        <f t="shared" si="11"/>
        <v>22.5</v>
      </c>
      <c r="K60" s="22">
        <f t="shared" si="8"/>
        <v>50027</v>
      </c>
      <c r="L60" s="23">
        <f t="shared" si="12"/>
        <v>0.5</v>
      </c>
      <c r="M60" s="23">
        <f t="shared" si="13"/>
        <v>3</v>
      </c>
    </row>
    <row r="61" spans="1:13" ht="15">
      <c r="A61" s="18">
        <f t="shared" si="11"/>
        <v>23</v>
      </c>
      <c r="K61" s="22">
        <f t="shared" si="8"/>
        <v>50209</v>
      </c>
      <c r="L61" s="23">
        <f t="shared" si="12"/>
        <v>0.5</v>
      </c>
      <c r="M61" s="23">
        <f t="shared" si="13"/>
        <v>3</v>
      </c>
    </row>
    <row r="62" spans="1:13" ht="15">
      <c r="A62" s="18">
        <f t="shared" si="11"/>
        <v>23.5</v>
      </c>
      <c r="K62" s="22">
        <f t="shared" si="8"/>
        <v>50392</v>
      </c>
      <c r="L62" s="23">
        <f t="shared" si="12"/>
        <v>0.5</v>
      </c>
      <c r="M62" s="23">
        <f t="shared" si="13"/>
        <v>3</v>
      </c>
    </row>
    <row r="63" spans="1:13" ht="15">
      <c r="A63" s="18">
        <f t="shared" si="11"/>
        <v>24</v>
      </c>
      <c r="K63" s="22">
        <f t="shared" si="8"/>
        <v>50574</v>
      </c>
      <c r="L63" s="23">
        <f t="shared" si="12"/>
        <v>0.5</v>
      </c>
      <c r="M63" s="23">
        <f t="shared" si="13"/>
        <v>3</v>
      </c>
    </row>
    <row r="64" spans="1:13" ht="15">
      <c r="A64" s="18">
        <f t="shared" si="11"/>
        <v>24.5</v>
      </c>
      <c r="K64" s="22">
        <f t="shared" si="8"/>
        <v>50759</v>
      </c>
      <c r="L64" s="23">
        <f t="shared" si="12"/>
        <v>0.50555556</v>
      </c>
      <c r="M64" s="23">
        <f t="shared" si="13"/>
        <v>3.03333336</v>
      </c>
    </row>
    <row r="65" spans="1:13" ht="15">
      <c r="A65" s="18">
        <f t="shared" si="11"/>
        <v>25</v>
      </c>
      <c r="K65" s="22">
        <f t="shared" si="8"/>
        <v>50941</v>
      </c>
      <c r="L65" s="23">
        <f t="shared" si="12"/>
        <v>0.5</v>
      </c>
      <c r="M65" s="23">
        <f t="shared" si="13"/>
        <v>3</v>
      </c>
    </row>
    <row r="66" spans="1:13" ht="15">
      <c r="A66" s="18">
        <f t="shared" si="11"/>
        <v>25.5</v>
      </c>
      <c r="K66" s="22">
        <f t="shared" si="8"/>
        <v>51123</v>
      </c>
      <c r="L66" s="23">
        <f t="shared" si="12"/>
        <v>0.49722222</v>
      </c>
      <c r="M66" s="23">
        <f t="shared" si="13"/>
        <v>2.98333332</v>
      </c>
    </row>
    <row r="67" spans="1:13" ht="15">
      <c r="A67" s="18">
        <f t="shared" si="11"/>
        <v>26</v>
      </c>
      <c r="K67" s="22">
        <f t="shared" si="8"/>
        <v>51305</v>
      </c>
      <c r="L67" s="23">
        <f t="shared" si="12"/>
        <v>0.49722222</v>
      </c>
      <c r="M67" s="23">
        <f t="shared" si="13"/>
        <v>2.98333332</v>
      </c>
    </row>
    <row r="68" spans="1:13" ht="15">
      <c r="A68" s="18">
        <f t="shared" si="11"/>
        <v>26.5</v>
      </c>
      <c r="K68" s="22">
        <f t="shared" si="8"/>
        <v>51488</v>
      </c>
      <c r="L68" s="23">
        <f t="shared" si="12"/>
        <v>0.5</v>
      </c>
      <c r="M68" s="23">
        <f t="shared" si="13"/>
        <v>3</v>
      </c>
    </row>
    <row r="69" spans="1:13" ht="15">
      <c r="A69" s="18">
        <f t="shared" si="11"/>
        <v>27</v>
      </c>
      <c r="K69" s="22">
        <f t="shared" si="8"/>
        <v>51670</v>
      </c>
      <c r="L69" s="23">
        <f t="shared" si="12"/>
        <v>0.5</v>
      </c>
      <c r="M69" s="23">
        <f t="shared" si="13"/>
        <v>3</v>
      </c>
    </row>
    <row r="70" spans="1:13" ht="15">
      <c r="A70" s="18">
        <f t="shared" si="11"/>
        <v>27.5</v>
      </c>
      <c r="K70" s="22">
        <f t="shared" si="8"/>
        <v>51853</v>
      </c>
      <c r="L70" s="23">
        <f t="shared" si="12"/>
        <v>0.5</v>
      </c>
      <c r="M70" s="23">
        <f t="shared" si="13"/>
        <v>3</v>
      </c>
    </row>
    <row r="71" spans="1:13" ht="15">
      <c r="A71" s="18">
        <f>A70+$A$15/12</f>
        <v>28</v>
      </c>
      <c r="K71" s="22">
        <f t="shared" si="8"/>
        <v>52035</v>
      </c>
      <c r="L71" s="23">
        <f t="shared" si="12"/>
        <v>0.5</v>
      </c>
      <c r="M71" s="23">
        <f>(IF($A71=M$12,100,0)+(L$12*L71*100))</f>
        <v>3</v>
      </c>
    </row>
    <row r="72" spans="1:13" ht="15">
      <c r="A72" s="18">
        <f>A71+$A$15/12</f>
        <v>28.5</v>
      </c>
      <c r="K72" s="22">
        <f t="shared" si="8"/>
        <v>52218</v>
      </c>
      <c r="L72" s="23">
        <f>ROUND(DAYS360(K71,K72)/360,8)</f>
        <v>0.5</v>
      </c>
      <c r="M72" s="23">
        <f t="shared" si="13"/>
        <v>3</v>
      </c>
    </row>
    <row r="73" spans="1:13" ht="15">
      <c r="A73" s="18">
        <f>A72+$A$15/12</f>
        <v>29</v>
      </c>
      <c r="K73" s="22">
        <f t="shared" si="8"/>
        <v>52400</v>
      </c>
      <c r="L73" s="23">
        <f>ROUND(DAYS360(K72,K73)/360,8)</f>
        <v>0.5</v>
      </c>
      <c r="M73" s="23">
        <f t="shared" si="13"/>
        <v>3</v>
      </c>
    </row>
    <row r="74" spans="1:13" ht="15">
      <c r="A74" s="18">
        <f>A73+$A$15/12</f>
        <v>29.5</v>
      </c>
      <c r="K74" s="22">
        <f t="shared" si="8"/>
        <v>52583</v>
      </c>
      <c r="L74" s="23">
        <f>ROUND(DAYS360(K73,K74)/360,8)</f>
        <v>0.5</v>
      </c>
      <c r="M74" s="23">
        <f t="shared" si="13"/>
        <v>3</v>
      </c>
    </row>
    <row r="75" spans="1:13" ht="15">
      <c r="A75" s="18">
        <f>A74+$A$15/12</f>
        <v>30</v>
      </c>
      <c r="K75" s="22">
        <f t="shared" si="8"/>
        <v>52768</v>
      </c>
      <c r="L75" s="23">
        <f>ROUND(DAYS360(K74,K75)/360,8)</f>
        <v>0.50555556</v>
      </c>
      <c r="M75" s="23">
        <f>(IF($A75=M$12,100,0)+(L$12*L75*100))</f>
        <v>103.03333336</v>
      </c>
    </row>
  </sheetData>
  <sheetProtection password="E1EE" sheet="1" objects="1" scenarios="1"/>
  <mergeCells count="12">
    <mergeCell ref="B14:D14"/>
    <mergeCell ref="E14:G14"/>
    <mergeCell ref="H14:J14"/>
    <mergeCell ref="K14:M14"/>
    <mergeCell ref="B2:M2"/>
    <mergeCell ref="B8:M8"/>
    <mergeCell ref="B9:M9"/>
    <mergeCell ref="B10:M10"/>
    <mergeCell ref="B13:D13"/>
    <mergeCell ref="E13:G13"/>
    <mergeCell ref="H13:J13"/>
    <mergeCell ref="K13:M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P75"/>
  <sheetViews>
    <sheetView showGridLines="0" zoomScalePageLayoutView="0" workbookViewId="0" topLeftCell="A1">
      <selection activeCell="D4" sqref="D4"/>
    </sheetView>
  </sheetViews>
  <sheetFormatPr defaultColWidth="9.140625" defaultRowHeight="12.75"/>
  <cols>
    <col min="1" max="1" width="4.8515625" style="18" customWidth="1"/>
    <col min="2" max="2" width="23.140625" style="3" customWidth="1"/>
    <col min="3" max="3" width="13.140625" style="3" customWidth="1"/>
    <col min="4" max="4" width="12.57421875" style="3" bestFit="1" customWidth="1"/>
    <col min="5" max="5" width="9.7109375" style="3" bestFit="1" customWidth="1"/>
    <col min="6" max="6" width="10.57421875" style="3" customWidth="1"/>
    <col min="7" max="7" width="12.57421875" style="3" bestFit="1" customWidth="1"/>
    <col min="8" max="9" width="10.57421875" style="3" customWidth="1"/>
    <col min="10" max="10" width="12.8515625" style="3" customWidth="1"/>
    <col min="11" max="12" width="10.57421875" style="3" customWidth="1"/>
    <col min="13" max="13" width="13.8515625" style="3" customWidth="1"/>
    <col min="14" max="14" width="10.57421875" style="3" customWidth="1"/>
    <col min="15" max="16384" width="9.140625" style="3" customWidth="1"/>
  </cols>
  <sheetData>
    <row r="1" ht="12.75">
      <c r="A1" s="2">
        <v>41791</v>
      </c>
    </row>
    <row r="2" spans="1:13" ht="17.25">
      <c r="A2" s="2">
        <v>41883</v>
      </c>
      <c r="B2" s="31" t="s">
        <v>22</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41791</v>
      </c>
      <c r="D4" s="9"/>
      <c r="E4" s="6"/>
      <c r="F4" s="6"/>
      <c r="G4" s="6"/>
      <c r="H4" s="6"/>
      <c r="I4" s="6"/>
      <c r="J4" s="6"/>
      <c r="K4" s="6"/>
      <c r="L4" s="6"/>
      <c r="M4" s="6"/>
      <c r="N4" s="6"/>
    </row>
    <row r="5" spans="1:14" ht="15">
      <c r="A5" s="2">
        <f t="shared" si="0"/>
        <v>42157</v>
      </c>
      <c r="B5" s="8" t="s">
        <v>11</v>
      </c>
      <c r="C5" s="10">
        <f>EffectiveDate(C4,1)</f>
        <v>41808</v>
      </c>
      <c r="D5" s="11"/>
      <c r="E5" s="6"/>
      <c r="F5" s="6"/>
      <c r="G5" s="6"/>
      <c r="H5" s="6"/>
      <c r="I5" s="6"/>
      <c r="J5" s="6"/>
      <c r="K5" s="6"/>
      <c r="L5" s="6"/>
      <c r="M5" s="6"/>
      <c r="N5" s="6"/>
    </row>
    <row r="6" spans="1:14" ht="15">
      <c r="A6" s="2">
        <f t="shared" si="0"/>
        <v>42249</v>
      </c>
      <c r="B6" s="12" t="s">
        <v>12</v>
      </c>
      <c r="C6" s="13">
        <f>EffectiveDate(C4,1)</f>
        <v>41808</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27</v>
      </c>
      <c r="C8" s="35"/>
      <c r="D8" s="35"/>
      <c r="E8" s="35"/>
      <c r="F8" s="35"/>
      <c r="G8" s="35"/>
      <c r="H8" s="35"/>
      <c r="I8" s="35"/>
      <c r="J8" s="35"/>
      <c r="K8" s="35"/>
      <c r="L8" s="35"/>
      <c r="M8" s="36"/>
    </row>
    <row r="9" spans="1:13" ht="58.5" customHeight="1">
      <c r="A9" s="2">
        <f t="shared" si="0"/>
        <v>42523</v>
      </c>
      <c r="B9" s="34" t="s">
        <v>28</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0.03</v>
      </c>
      <c r="D12" s="18">
        <v>2</v>
      </c>
      <c r="F12" s="18">
        <v>0.03</v>
      </c>
      <c r="G12" s="18">
        <v>5</v>
      </c>
      <c r="H12" s="19"/>
      <c r="I12" s="18">
        <v>0.03</v>
      </c>
      <c r="J12" s="18">
        <v>10</v>
      </c>
      <c r="L12" s="18">
        <v>0.04</v>
      </c>
      <c r="M12" s="18">
        <v>30</v>
      </c>
    </row>
    <row r="13" spans="1:13" s="7" customFormat="1" ht="15">
      <c r="A13" s="2">
        <f t="shared" si="0"/>
        <v>42888</v>
      </c>
      <c r="B13" s="25" t="s">
        <v>23</v>
      </c>
      <c r="C13" s="26"/>
      <c r="D13" s="27"/>
      <c r="E13" s="25" t="s">
        <v>24</v>
      </c>
      <c r="F13" s="26"/>
      <c r="G13" s="27"/>
      <c r="H13" s="25" t="s">
        <v>25</v>
      </c>
      <c r="I13" s="26"/>
      <c r="J13" s="27"/>
      <c r="K13" s="25" t="s">
        <v>26</v>
      </c>
      <c r="L13" s="26"/>
      <c r="M13" s="27"/>
    </row>
    <row r="14" spans="1:13" ht="15" customHeight="1">
      <c r="A14" s="2">
        <f t="shared" si="0"/>
        <v>42982</v>
      </c>
      <c r="B14" s="28">
        <f>$C$4</f>
        <v>41791</v>
      </c>
      <c r="C14" s="29"/>
      <c r="D14" s="30"/>
      <c r="E14" s="28">
        <f>$C$4</f>
        <v>41791</v>
      </c>
      <c r="F14" s="29"/>
      <c r="G14" s="30"/>
      <c r="H14" s="28">
        <f>$C$4</f>
        <v>41791</v>
      </c>
      <c r="I14" s="29"/>
      <c r="J14" s="30"/>
      <c r="K14" s="28">
        <f>$C$4</f>
        <v>41791</v>
      </c>
      <c r="L14" s="29"/>
      <c r="M14" s="30"/>
    </row>
    <row r="15" spans="1:13" ht="45">
      <c r="A15" s="18">
        <v>6</v>
      </c>
      <c r="B15" s="20" t="s">
        <v>2</v>
      </c>
      <c r="C15" s="20" t="s">
        <v>3</v>
      </c>
      <c r="D15" s="21" t="s">
        <v>4</v>
      </c>
      <c r="E15" s="20" t="s">
        <v>2</v>
      </c>
      <c r="F15" s="20" t="s">
        <v>3</v>
      </c>
      <c r="G15" s="21" t="s">
        <v>4</v>
      </c>
      <c r="H15" s="20" t="s">
        <v>2</v>
      </c>
      <c r="I15" s="20" t="s">
        <v>3</v>
      </c>
      <c r="J15" s="21" t="s">
        <v>4</v>
      </c>
      <c r="K15" s="20" t="s">
        <v>2</v>
      </c>
      <c r="L15" s="20" t="s">
        <v>3</v>
      </c>
      <c r="M15" s="20" t="s">
        <v>4</v>
      </c>
    </row>
    <row r="16" spans="1:13" ht="15">
      <c r="A16" s="18">
        <f>$A$15/12</f>
        <v>0.5</v>
      </c>
      <c r="B16" s="22">
        <f>DollarSwapPayDate($C$6,$A16*12)</f>
        <v>41991</v>
      </c>
      <c r="C16" s="23">
        <f>ROUND((B16-$C$6)/365,8)</f>
        <v>0.50136986</v>
      </c>
      <c r="D16" s="24">
        <f>(IF($A16=D$12,100,0)+(C$12*C16*100))</f>
        <v>1.5041095799999997</v>
      </c>
      <c r="E16" s="22">
        <f>DollarSwapPayDate($C$6,$A16*12)</f>
        <v>41991</v>
      </c>
      <c r="F16" s="23">
        <f>ROUND((E16-$C$6)/365,8)</f>
        <v>0.50136986</v>
      </c>
      <c r="G16" s="24">
        <f>(IF($A16=G$12,100,0)+(F$12*F16*100))</f>
        <v>1.5041095799999997</v>
      </c>
      <c r="H16" s="22">
        <f>DollarSwapPayDate($C$6,$A16*12)</f>
        <v>41991</v>
      </c>
      <c r="I16" s="23">
        <f>ROUND((H16-$C$6)/365,8)</f>
        <v>0.50136986</v>
      </c>
      <c r="J16" s="24">
        <f>(IF($A16=J$12,100,0)+(I$12*I16*100))</f>
        <v>1.5041095799999997</v>
      </c>
      <c r="K16" s="22">
        <f>DollarSwapPayDate($C$6,$A16*12)</f>
        <v>41991</v>
      </c>
      <c r="L16" s="23">
        <f>ROUND((K16-$C$6)/365,8)</f>
        <v>0.50136986</v>
      </c>
      <c r="M16" s="23">
        <f>(IF($A16=M$12,100,0)+(L$12*L16*100))</f>
        <v>2.00547944</v>
      </c>
    </row>
    <row r="17" spans="1:13" ht="15">
      <c r="A17" s="18">
        <f aca="true" t="shared" si="1" ref="A17:A45">A16+$A$15/12</f>
        <v>1</v>
      </c>
      <c r="B17" s="22">
        <f>DollarSwapPayDate($C$6,$A17*12)</f>
        <v>42173</v>
      </c>
      <c r="C17" s="23">
        <f>ROUND((B17-B16)/365,8)</f>
        <v>0.49863014</v>
      </c>
      <c r="D17" s="24">
        <f>(IF($A17=D$12,100,0)+(C$12*C17*100))</f>
        <v>1.49589042</v>
      </c>
      <c r="E17" s="22">
        <f>DollarSwapPayDate($C$6,$A17*12)</f>
        <v>42173</v>
      </c>
      <c r="F17" s="23">
        <f>ROUND((E17-E16)/365,8)</f>
        <v>0.49863014</v>
      </c>
      <c r="G17" s="24">
        <f aca="true" t="shared" si="2" ref="G17:G25">(IF($A17=G$12,100,0)+(F$12*F17*100))</f>
        <v>1.49589042</v>
      </c>
      <c r="H17" s="22">
        <f>DollarSwapPayDate($C$6,$A17*12)</f>
        <v>42173</v>
      </c>
      <c r="I17" s="23">
        <f>ROUND((H17-H16)/365,8)</f>
        <v>0.49863014</v>
      </c>
      <c r="J17" s="24">
        <f aca="true" t="shared" si="3" ref="J17:J35">(IF($A17=J$12,100,0)+(I$12*I17*100))</f>
        <v>1.49589042</v>
      </c>
      <c r="K17" s="22">
        <f>DollarSwapPayDate($C$6,$A17*12)</f>
        <v>42173</v>
      </c>
      <c r="L17" s="23">
        <f>ROUND((K17-K16)/365,8)</f>
        <v>0.49863014</v>
      </c>
      <c r="M17" s="23">
        <f aca="true" t="shared" si="4" ref="M17:M44">(IF($A17=M$12,100,0)+(L$12*L17*100))</f>
        <v>1.9945205600000002</v>
      </c>
    </row>
    <row r="18" spans="1:13" ht="15">
      <c r="A18" s="18">
        <f t="shared" si="1"/>
        <v>1.5</v>
      </c>
      <c r="B18" s="22">
        <f>DollarSwapPayDate($C$6,$A18*12)</f>
        <v>42356</v>
      </c>
      <c r="C18" s="23">
        <f>ROUND((B18-B17)/365,8)</f>
        <v>0.50136986</v>
      </c>
      <c r="D18" s="24">
        <f>(IF($A18=D$12,100,0)+(C$12*C18*100))</f>
        <v>1.5041095799999997</v>
      </c>
      <c r="E18" s="22">
        <f aca="true" t="shared" si="5" ref="E18:E25">DollarSwapPayDate($C$6,$A18*12)</f>
        <v>42356</v>
      </c>
      <c r="F18" s="23">
        <f aca="true" t="shared" si="6" ref="F18:F25">ROUND((E18-E17)/365,8)</f>
        <v>0.50136986</v>
      </c>
      <c r="G18" s="24">
        <f t="shared" si="2"/>
        <v>1.5041095799999997</v>
      </c>
      <c r="H18" s="22">
        <f aca="true" t="shared" si="7" ref="H18:H35">DollarSwapPayDate($C$6,$A18*12)</f>
        <v>42356</v>
      </c>
      <c r="I18" s="23">
        <f aca="true" t="shared" si="8" ref="I18:I35">ROUND((H18-H17)/365,8)</f>
        <v>0.50136986</v>
      </c>
      <c r="J18" s="24">
        <f t="shared" si="3"/>
        <v>1.5041095799999997</v>
      </c>
      <c r="K18" s="22">
        <f aca="true" t="shared" si="9" ref="K18:K75">DollarSwapPayDate($C$6,$A18*12)</f>
        <v>42356</v>
      </c>
      <c r="L18" s="23">
        <f aca="true" t="shared" si="10" ref="L18:L75">ROUND((K18-K17)/365,8)</f>
        <v>0.50136986</v>
      </c>
      <c r="M18" s="23">
        <f t="shared" si="4"/>
        <v>2.00547944</v>
      </c>
    </row>
    <row r="19" spans="1:13" ht="15">
      <c r="A19" s="18">
        <f t="shared" si="1"/>
        <v>2</v>
      </c>
      <c r="B19" s="22">
        <f>DollarSwapPayDate($C$6,$A19*12)</f>
        <v>42541</v>
      </c>
      <c r="C19" s="23">
        <f>ROUND((B19-B18)/365,8)</f>
        <v>0.50684932</v>
      </c>
      <c r="D19" s="24">
        <f>(IF($A19=D$12,100,0)+(C$12*C19*100))</f>
        <v>101.52054796</v>
      </c>
      <c r="E19" s="22">
        <f t="shared" si="5"/>
        <v>42541</v>
      </c>
      <c r="F19" s="23">
        <f t="shared" si="6"/>
        <v>0.50684932</v>
      </c>
      <c r="G19" s="24">
        <f t="shared" si="2"/>
        <v>1.52054796</v>
      </c>
      <c r="H19" s="22">
        <f t="shared" si="7"/>
        <v>42541</v>
      </c>
      <c r="I19" s="23">
        <f t="shared" si="8"/>
        <v>0.50684932</v>
      </c>
      <c r="J19" s="24">
        <f t="shared" si="3"/>
        <v>1.52054796</v>
      </c>
      <c r="K19" s="22">
        <f t="shared" si="9"/>
        <v>42541</v>
      </c>
      <c r="L19" s="23">
        <f t="shared" si="10"/>
        <v>0.50684932</v>
      </c>
      <c r="M19" s="23">
        <f t="shared" si="4"/>
        <v>2.02739728</v>
      </c>
    </row>
    <row r="20" spans="1:13" ht="15">
      <c r="A20" s="18">
        <f t="shared" si="1"/>
        <v>2.5</v>
      </c>
      <c r="E20" s="22">
        <f t="shared" si="5"/>
        <v>42723</v>
      </c>
      <c r="F20" s="23">
        <f t="shared" si="6"/>
        <v>0.49863014</v>
      </c>
      <c r="G20" s="24">
        <f t="shared" si="2"/>
        <v>1.49589042</v>
      </c>
      <c r="H20" s="22">
        <f t="shared" si="7"/>
        <v>42723</v>
      </c>
      <c r="I20" s="23">
        <f t="shared" si="8"/>
        <v>0.49863014</v>
      </c>
      <c r="J20" s="24">
        <f t="shared" si="3"/>
        <v>1.49589042</v>
      </c>
      <c r="K20" s="22">
        <f t="shared" si="9"/>
        <v>42723</v>
      </c>
      <c r="L20" s="23">
        <f t="shared" si="10"/>
        <v>0.49863014</v>
      </c>
      <c r="M20" s="23">
        <f t="shared" si="4"/>
        <v>1.9945205600000002</v>
      </c>
    </row>
    <row r="21" spans="1:13" ht="15">
      <c r="A21" s="18">
        <f t="shared" si="1"/>
        <v>3</v>
      </c>
      <c r="E21" s="22">
        <f t="shared" si="5"/>
        <v>42905</v>
      </c>
      <c r="F21" s="23">
        <f t="shared" si="6"/>
        <v>0.49863014</v>
      </c>
      <c r="G21" s="24">
        <f t="shared" si="2"/>
        <v>1.49589042</v>
      </c>
      <c r="H21" s="22">
        <f t="shared" si="7"/>
        <v>42905</v>
      </c>
      <c r="I21" s="23">
        <f t="shared" si="8"/>
        <v>0.49863014</v>
      </c>
      <c r="J21" s="24">
        <f t="shared" si="3"/>
        <v>1.49589042</v>
      </c>
      <c r="K21" s="22">
        <f t="shared" si="9"/>
        <v>42905</v>
      </c>
      <c r="L21" s="23">
        <f t="shared" si="10"/>
        <v>0.49863014</v>
      </c>
      <c r="M21" s="23">
        <f t="shared" si="4"/>
        <v>1.9945205600000002</v>
      </c>
    </row>
    <row r="22" spans="1:13" ht="15">
      <c r="A22" s="18">
        <f t="shared" si="1"/>
        <v>3.5</v>
      </c>
      <c r="E22" s="22">
        <f t="shared" si="5"/>
        <v>43087</v>
      </c>
      <c r="F22" s="23">
        <f t="shared" si="6"/>
        <v>0.49863014</v>
      </c>
      <c r="G22" s="24">
        <f t="shared" si="2"/>
        <v>1.49589042</v>
      </c>
      <c r="H22" s="22">
        <f t="shared" si="7"/>
        <v>43087</v>
      </c>
      <c r="I22" s="23">
        <f t="shared" si="8"/>
        <v>0.49863014</v>
      </c>
      <c r="J22" s="24">
        <f t="shared" si="3"/>
        <v>1.49589042</v>
      </c>
      <c r="K22" s="22">
        <f t="shared" si="9"/>
        <v>43087</v>
      </c>
      <c r="L22" s="23">
        <f t="shared" si="10"/>
        <v>0.49863014</v>
      </c>
      <c r="M22" s="23">
        <f t="shared" si="4"/>
        <v>1.9945205600000002</v>
      </c>
    </row>
    <row r="23" spans="1:13" ht="15">
      <c r="A23" s="18">
        <f t="shared" si="1"/>
        <v>4</v>
      </c>
      <c r="E23" s="22">
        <f t="shared" si="5"/>
        <v>43269</v>
      </c>
      <c r="F23" s="23">
        <f t="shared" si="6"/>
        <v>0.49863014</v>
      </c>
      <c r="G23" s="24">
        <f t="shared" si="2"/>
        <v>1.49589042</v>
      </c>
      <c r="H23" s="22">
        <f t="shared" si="7"/>
        <v>43269</v>
      </c>
      <c r="I23" s="23">
        <f t="shared" si="8"/>
        <v>0.49863014</v>
      </c>
      <c r="J23" s="24">
        <f t="shared" si="3"/>
        <v>1.49589042</v>
      </c>
      <c r="K23" s="22">
        <f t="shared" si="9"/>
        <v>43269</v>
      </c>
      <c r="L23" s="23">
        <f t="shared" si="10"/>
        <v>0.49863014</v>
      </c>
      <c r="M23" s="23">
        <f t="shared" si="4"/>
        <v>1.9945205600000002</v>
      </c>
    </row>
    <row r="24" spans="1:13" ht="15">
      <c r="A24" s="18">
        <f t="shared" si="1"/>
        <v>4.5</v>
      </c>
      <c r="E24" s="22">
        <f t="shared" si="5"/>
        <v>43452</v>
      </c>
      <c r="F24" s="23">
        <f t="shared" si="6"/>
        <v>0.50136986</v>
      </c>
      <c r="G24" s="24">
        <f t="shared" si="2"/>
        <v>1.5041095799999997</v>
      </c>
      <c r="H24" s="22">
        <f t="shared" si="7"/>
        <v>43452</v>
      </c>
      <c r="I24" s="23">
        <f t="shared" si="8"/>
        <v>0.50136986</v>
      </c>
      <c r="J24" s="24">
        <f t="shared" si="3"/>
        <v>1.5041095799999997</v>
      </c>
      <c r="K24" s="22">
        <f t="shared" si="9"/>
        <v>43452</v>
      </c>
      <c r="L24" s="23">
        <f t="shared" si="10"/>
        <v>0.50136986</v>
      </c>
      <c r="M24" s="23">
        <f t="shared" si="4"/>
        <v>2.00547944</v>
      </c>
    </row>
    <row r="25" spans="1:13" ht="15">
      <c r="A25" s="18">
        <f t="shared" si="1"/>
        <v>5</v>
      </c>
      <c r="E25" s="22">
        <f t="shared" si="5"/>
        <v>43634</v>
      </c>
      <c r="F25" s="23">
        <f t="shared" si="6"/>
        <v>0.49863014</v>
      </c>
      <c r="G25" s="24">
        <f t="shared" si="2"/>
        <v>101.49589042</v>
      </c>
      <c r="H25" s="22">
        <f t="shared" si="7"/>
        <v>43634</v>
      </c>
      <c r="I25" s="23">
        <f t="shared" si="8"/>
        <v>0.49863014</v>
      </c>
      <c r="J25" s="24">
        <f t="shared" si="3"/>
        <v>1.49589042</v>
      </c>
      <c r="K25" s="22">
        <f t="shared" si="9"/>
        <v>43634</v>
      </c>
      <c r="L25" s="23">
        <f t="shared" si="10"/>
        <v>0.49863014</v>
      </c>
      <c r="M25" s="23">
        <f t="shared" si="4"/>
        <v>1.9945205600000002</v>
      </c>
    </row>
    <row r="26" spans="1:13" ht="15">
      <c r="A26" s="18">
        <f t="shared" si="1"/>
        <v>5.5</v>
      </c>
      <c r="H26" s="22">
        <f t="shared" si="7"/>
        <v>43817</v>
      </c>
      <c r="I26" s="23">
        <f t="shared" si="8"/>
        <v>0.50136986</v>
      </c>
      <c r="J26" s="24">
        <f t="shared" si="3"/>
        <v>1.5041095799999997</v>
      </c>
      <c r="K26" s="22">
        <f t="shared" si="9"/>
        <v>43817</v>
      </c>
      <c r="L26" s="23">
        <f t="shared" si="10"/>
        <v>0.50136986</v>
      </c>
      <c r="M26" s="23">
        <f t="shared" si="4"/>
        <v>2.00547944</v>
      </c>
    </row>
    <row r="27" spans="1:13" ht="15">
      <c r="A27" s="18">
        <f t="shared" si="1"/>
        <v>6</v>
      </c>
      <c r="H27" s="22">
        <f t="shared" si="7"/>
        <v>44000</v>
      </c>
      <c r="I27" s="23">
        <f t="shared" si="8"/>
        <v>0.50136986</v>
      </c>
      <c r="J27" s="24">
        <f t="shared" si="3"/>
        <v>1.5041095799999997</v>
      </c>
      <c r="K27" s="22">
        <f t="shared" si="9"/>
        <v>44000</v>
      </c>
      <c r="L27" s="23">
        <f t="shared" si="10"/>
        <v>0.50136986</v>
      </c>
      <c r="M27" s="23">
        <f t="shared" si="4"/>
        <v>2.00547944</v>
      </c>
    </row>
    <row r="28" spans="1:13" ht="15">
      <c r="A28" s="18">
        <f t="shared" si="1"/>
        <v>6.5</v>
      </c>
      <c r="H28" s="22">
        <f t="shared" si="7"/>
        <v>44183</v>
      </c>
      <c r="I28" s="23">
        <f t="shared" si="8"/>
        <v>0.50136986</v>
      </c>
      <c r="J28" s="24">
        <f t="shared" si="3"/>
        <v>1.5041095799999997</v>
      </c>
      <c r="K28" s="22">
        <f t="shared" si="9"/>
        <v>44183</v>
      </c>
      <c r="L28" s="23">
        <f t="shared" si="10"/>
        <v>0.50136986</v>
      </c>
      <c r="M28" s="23">
        <f t="shared" si="4"/>
        <v>2.00547944</v>
      </c>
    </row>
    <row r="29" spans="1:13" ht="15">
      <c r="A29" s="18">
        <f t="shared" si="1"/>
        <v>7</v>
      </c>
      <c r="H29" s="22">
        <f t="shared" si="7"/>
        <v>44365</v>
      </c>
      <c r="I29" s="23">
        <f t="shared" si="8"/>
        <v>0.49863014</v>
      </c>
      <c r="J29" s="24">
        <f t="shared" si="3"/>
        <v>1.49589042</v>
      </c>
      <c r="K29" s="22">
        <f t="shared" si="9"/>
        <v>44365</v>
      </c>
      <c r="L29" s="23">
        <f t="shared" si="10"/>
        <v>0.49863014</v>
      </c>
      <c r="M29" s="23">
        <f t="shared" si="4"/>
        <v>1.9945205600000002</v>
      </c>
    </row>
    <row r="30" spans="1:13" ht="15">
      <c r="A30" s="18">
        <f t="shared" si="1"/>
        <v>7.5</v>
      </c>
      <c r="H30" s="22">
        <f t="shared" si="7"/>
        <v>44550</v>
      </c>
      <c r="I30" s="23">
        <f t="shared" si="8"/>
        <v>0.50684932</v>
      </c>
      <c r="J30" s="24">
        <f t="shared" si="3"/>
        <v>1.52054796</v>
      </c>
      <c r="K30" s="22">
        <f t="shared" si="9"/>
        <v>44550</v>
      </c>
      <c r="L30" s="23">
        <f t="shared" si="10"/>
        <v>0.50684932</v>
      </c>
      <c r="M30" s="23">
        <f t="shared" si="4"/>
        <v>2.02739728</v>
      </c>
    </row>
    <row r="31" spans="1:13" ht="15">
      <c r="A31" s="18">
        <f t="shared" si="1"/>
        <v>8</v>
      </c>
      <c r="H31" s="22">
        <f t="shared" si="7"/>
        <v>44732</v>
      </c>
      <c r="I31" s="23">
        <f t="shared" si="8"/>
        <v>0.49863014</v>
      </c>
      <c r="J31" s="24">
        <f t="shared" si="3"/>
        <v>1.49589042</v>
      </c>
      <c r="K31" s="22">
        <f t="shared" si="9"/>
        <v>44732</v>
      </c>
      <c r="L31" s="23">
        <f t="shared" si="10"/>
        <v>0.49863014</v>
      </c>
      <c r="M31" s="23">
        <f t="shared" si="4"/>
        <v>1.9945205600000002</v>
      </c>
    </row>
    <row r="32" spans="1:13" ht="15">
      <c r="A32" s="18">
        <f t="shared" si="1"/>
        <v>8.5</v>
      </c>
      <c r="H32" s="22">
        <f t="shared" si="7"/>
        <v>44914</v>
      </c>
      <c r="I32" s="23">
        <f t="shared" si="8"/>
        <v>0.49863014</v>
      </c>
      <c r="J32" s="24">
        <f t="shared" si="3"/>
        <v>1.49589042</v>
      </c>
      <c r="K32" s="22">
        <f t="shared" si="9"/>
        <v>44914</v>
      </c>
      <c r="L32" s="23">
        <f t="shared" si="10"/>
        <v>0.49863014</v>
      </c>
      <c r="M32" s="23">
        <f t="shared" si="4"/>
        <v>1.9945205600000002</v>
      </c>
    </row>
    <row r="33" spans="1:13" ht="15">
      <c r="A33" s="18">
        <f t="shared" si="1"/>
        <v>9</v>
      </c>
      <c r="H33" s="22">
        <f t="shared" si="7"/>
        <v>45096</v>
      </c>
      <c r="I33" s="23">
        <f t="shared" si="8"/>
        <v>0.49863014</v>
      </c>
      <c r="J33" s="24">
        <f t="shared" si="3"/>
        <v>1.49589042</v>
      </c>
      <c r="K33" s="22">
        <f t="shared" si="9"/>
        <v>45096</v>
      </c>
      <c r="L33" s="23">
        <f t="shared" si="10"/>
        <v>0.49863014</v>
      </c>
      <c r="M33" s="23">
        <f t="shared" si="4"/>
        <v>1.9945205600000002</v>
      </c>
    </row>
    <row r="34" spans="1:13" ht="15">
      <c r="A34" s="18">
        <f t="shared" si="1"/>
        <v>9.5</v>
      </c>
      <c r="H34" s="22">
        <f t="shared" si="7"/>
        <v>45278</v>
      </c>
      <c r="I34" s="23">
        <f t="shared" si="8"/>
        <v>0.49863014</v>
      </c>
      <c r="J34" s="24">
        <f t="shared" si="3"/>
        <v>1.49589042</v>
      </c>
      <c r="K34" s="22">
        <f t="shared" si="9"/>
        <v>45278</v>
      </c>
      <c r="L34" s="23">
        <f t="shared" si="10"/>
        <v>0.49863014</v>
      </c>
      <c r="M34" s="23">
        <f t="shared" si="4"/>
        <v>1.9945205600000002</v>
      </c>
    </row>
    <row r="35" spans="1:13" ht="15">
      <c r="A35" s="18">
        <f t="shared" si="1"/>
        <v>10</v>
      </c>
      <c r="H35" s="22">
        <f t="shared" si="7"/>
        <v>45461</v>
      </c>
      <c r="I35" s="23">
        <f t="shared" si="8"/>
        <v>0.50136986</v>
      </c>
      <c r="J35" s="24">
        <f t="shared" si="3"/>
        <v>101.50410958</v>
      </c>
      <c r="K35" s="22">
        <f t="shared" si="9"/>
        <v>45461</v>
      </c>
      <c r="L35" s="23">
        <f t="shared" si="10"/>
        <v>0.50136986</v>
      </c>
      <c r="M35" s="23">
        <f t="shared" si="4"/>
        <v>2.00547944</v>
      </c>
    </row>
    <row r="36" spans="1:13" ht="15">
      <c r="A36" s="18">
        <f t="shared" si="1"/>
        <v>10.5</v>
      </c>
      <c r="K36" s="22">
        <f t="shared" si="9"/>
        <v>45644</v>
      </c>
      <c r="L36" s="23">
        <f t="shared" si="10"/>
        <v>0.50136986</v>
      </c>
      <c r="M36" s="23">
        <f t="shared" si="4"/>
        <v>2.00547944</v>
      </c>
    </row>
    <row r="37" spans="1:13" ht="15">
      <c r="A37" s="18">
        <f t="shared" si="1"/>
        <v>11</v>
      </c>
      <c r="K37" s="22">
        <f t="shared" si="9"/>
        <v>45826</v>
      </c>
      <c r="L37" s="23">
        <f t="shared" si="10"/>
        <v>0.49863014</v>
      </c>
      <c r="M37" s="23">
        <f t="shared" si="4"/>
        <v>1.9945205600000002</v>
      </c>
    </row>
    <row r="38" spans="1:13" ht="15">
      <c r="A38" s="18">
        <f t="shared" si="1"/>
        <v>11.5</v>
      </c>
      <c r="K38" s="22">
        <f t="shared" si="9"/>
        <v>46009</v>
      </c>
      <c r="L38" s="23">
        <f t="shared" si="10"/>
        <v>0.50136986</v>
      </c>
      <c r="M38" s="23">
        <f t="shared" si="4"/>
        <v>2.00547944</v>
      </c>
    </row>
    <row r="39" spans="1:13" ht="15">
      <c r="A39" s="18">
        <f t="shared" si="1"/>
        <v>12</v>
      </c>
      <c r="K39" s="22">
        <f t="shared" si="9"/>
        <v>46191</v>
      </c>
      <c r="L39" s="23">
        <f t="shared" si="10"/>
        <v>0.49863014</v>
      </c>
      <c r="M39" s="23">
        <f t="shared" si="4"/>
        <v>1.9945205600000002</v>
      </c>
    </row>
    <row r="40" spans="1:13" ht="15">
      <c r="A40" s="18">
        <f t="shared" si="1"/>
        <v>12.5</v>
      </c>
      <c r="K40" s="22">
        <f t="shared" si="9"/>
        <v>46374</v>
      </c>
      <c r="L40" s="23">
        <f t="shared" si="10"/>
        <v>0.50136986</v>
      </c>
      <c r="M40" s="23">
        <f t="shared" si="4"/>
        <v>2.00547944</v>
      </c>
    </row>
    <row r="41" spans="1:13" ht="15">
      <c r="A41" s="18">
        <f t="shared" si="1"/>
        <v>13</v>
      </c>
      <c r="K41" s="22">
        <f t="shared" si="9"/>
        <v>46556</v>
      </c>
      <c r="L41" s="23">
        <f t="shared" si="10"/>
        <v>0.49863014</v>
      </c>
      <c r="M41" s="23">
        <f t="shared" si="4"/>
        <v>1.9945205600000002</v>
      </c>
    </row>
    <row r="42" spans="1:13" ht="15">
      <c r="A42" s="18">
        <f t="shared" si="1"/>
        <v>13.5</v>
      </c>
      <c r="K42" s="22">
        <f t="shared" si="9"/>
        <v>46741</v>
      </c>
      <c r="L42" s="23">
        <f t="shared" si="10"/>
        <v>0.50684932</v>
      </c>
      <c r="M42" s="23">
        <f t="shared" si="4"/>
        <v>2.02739728</v>
      </c>
    </row>
    <row r="43" spans="1:13" ht="15">
      <c r="A43" s="18">
        <f t="shared" si="1"/>
        <v>14</v>
      </c>
      <c r="K43" s="22">
        <f t="shared" si="9"/>
        <v>46923</v>
      </c>
      <c r="L43" s="23">
        <f t="shared" si="10"/>
        <v>0.49863014</v>
      </c>
      <c r="M43" s="23">
        <f t="shared" si="4"/>
        <v>1.9945205600000002</v>
      </c>
    </row>
    <row r="44" spans="1:13" ht="15">
      <c r="A44" s="18">
        <f t="shared" si="1"/>
        <v>14.5</v>
      </c>
      <c r="K44" s="22">
        <f t="shared" si="9"/>
        <v>47105</v>
      </c>
      <c r="L44" s="23">
        <f t="shared" si="10"/>
        <v>0.49863014</v>
      </c>
      <c r="M44" s="23">
        <f t="shared" si="4"/>
        <v>1.9945205600000002</v>
      </c>
    </row>
    <row r="45" spans="1:13" ht="15">
      <c r="A45" s="18">
        <f t="shared" si="1"/>
        <v>15</v>
      </c>
      <c r="K45" s="22">
        <f t="shared" si="9"/>
        <v>47287</v>
      </c>
      <c r="L45" s="23">
        <f t="shared" si="10"/>
        <v>0.49863014</v>
      </c>
      <c r="M45" s="23">
        <f>(IF($A45=M$12,100,0)+(L$12*L45*100))</f>
        <v>1.9945205600000002</v>
      </c>
    </row>
    <row r="46" spans="1:13" ht="15">
      <c r="A46" s="18">
        <f aca="true" t="shared" si="11" ref="A46:A75">A45+$A$15/12</f>
        <v>15.5</v>
      </c>
      <c r="K46" s="22">
        <f t="shared" si="9"/>
        <v>47470</v>
      </c>
      <c r="L46" s="23">
        <f t="shared" si="10"/>
        <v>0.50136986</v>
      </c>
      <c r="M46" s="23">
        <f aca="true" t="shared" si="12" ref="M46:M75">(IF($A46=M$12,100,0)+(L$12*L46*100))</f>
        <v>2.00547944</v>
      </c>
    </row>
    <row r="47" spans="1:13" ht="15">
      <c r="A47" s="18">
        <f t="shared" si="11"/>
        <v>16</v>
      </c>
      <c r="K47" s="22">
        <f t="shared" si="9"/>
        <v>47652</v>
      </c>
      <c r="L47" s="23">
        <f t="shared" si="10"/>
        <v>0.49863014</v>
      </c>
      <c r="M47" s="23">
        <f t="shared" si="12"/>
        <v>1.9945205600000002</v>
      </c>
    </row>
    <row r="48" spans="1:13" ht="15">
      <c r="A48" s="18">
        <f t="shared" si="11"/>
        <v>16.5</v>
      </c>
      <c r="K48" s="22">
        <f t="shared" si="9"/>
        <v>47835</v>
      </c>
      <c r="L48" s="23">
        <f t="shared" si="10"/>
        <v>0.50136986</v>
      </c>
      <c r="M48" s="23">
        <f t="shared" si="12"/>
        <v>2.00547944</v>
      </c>
    </row>
    <row r="49" spans="1:13" ht="15">
      <c r="A49" s="18">
        <f t="shared" si="11"/>
        <v>17</v>
      </c>
      <c r="K49" s="22">
        <f t="shared" si="9"/>
        <v>48017</v>
      </c>
      <c r="L49" s="23">
        <f t="shared" si="10"/>
        <v>0.49863014</v>
      </c>
      <c r="M49" s="23">
        <f t="shared" si="12"/>
        <v>1.9945205600000002</v>
      </c>
    </row>
    <row r="50" spans="1:13" ht="15">
      <c r="A50" s="18">
        <f t="shared" si="11"/>
        <v>17.5</v>
      </c>
      <c r="K50" s="22">
        <f t="shared" si="9"/>
        <v>48200</v>
      </c>
      <c r="L50" s="23">
        <f t="shared" si="10"/>
        <v>0.50136986</v>
      </c>
      <c r="M50" s="23">
        <f t="shared" si="12"/>
        <v>2.00547944</v>
      </c>
    </row>
    <row r="51" spans="1:13" ht="15">
      <c r="A51" s="18">
        <f t="shared" si="11"/>
        <v>18</v>
      </c>
      <c r="K51" s="22">
        <f t="shared" si="9"/>
        <v>48383</v>
      </c>
      <c r="L51" s="23">
        <f t="shared" si="10"/>
        <v>0.50136986</v>
      </c>
      <c r="M51" s="23">
        <f t="shared" si="12"/>
        <v>2.00547944</v>
      </c>
    </row>
    <row r="52" spans="1:13" ht="15">
      <c r="A52" s="18">
        <f t="shared" si="11"/>
        <v>18.5</v>
      </c>
      <c r="K52" s="22">
        <f t="shared" si="9"/>
        <v>48568</v>
      </c>
      <c r="L52" s="23">
        <f t="shared" si="10"/>
        <v>0.50684932</v>
      </c>
      <c r="M52" s="23">
        <f t="shared" si="12"/>
        <v>2.02739728</v>
      </c>
    </row>
    <row r="53" spans="1:13" ht="15">
      <c r="A53" s="18">
        <f t="shared" si="11"/>
        <v>19</v>
      </c>
      <c r="K53" s="22">
        <f t="shared" si="9"/>
        <v>48750</v>
      </c>
      <c r="L53" s="23">
        <f t="shared" si="10"/>
        <v>0.49863014</v>
      </c>
      <c r="M53" s="23">
        <f t="shared" si="12"/>
        <v>1.9945205600000002</v>
      </c>
    </row>
    <row r="54" spans="1:13" ht="15">
      <c r="A54" s="18">
        <f t="shared" si="11"/>
        <v>19.5</v>
      </c>
      <c r="K54" s="22">
        <f t="shared" si="9"/>
        <v>48932</v>
      </c>
      <c r="L54" s="23">
        <f t="shared" si="10"/>
        <v>0.49863014</v>
      </c>
      <c r="M54" s="23">
        <f t="shared" si="12"/>
        <v>1.9945205600000002</v>
      </c>
    </row>
    <row r="55" spans="1:13" ht="15">
      <c r="A55" s="18">
        <f t="shared" si="11"/>
        <v>20</v>
      </c>
      <c r="K55" s="22">
        <f t="shared" si="9"/>
        <v>49114</v>
      </c>
      <c r="L55" s="23">
        <f t="shared" si="10"/>
        <v>0.49863014</v>
      </c>
      <c r="M55" s="23">
        <f t="shared" si="12"/>
        <v>1.9945205600000002</v>
      </c>
    </row>
    <row r="56" spans="1:13" ht="15">
      <c r="A56" s="18">
        <f t="shared" si="11"/>
        <v>20.5</v>
      </c>
      <c r="K56" s="22">
        <f t="shared" si="9"/>
        <v>49296</v>
      </c>
      <c r="L56" s="23">
        <f t="shared" si="10"/>
        <v>0.49863014</v>
      </c>
      <c r="M56" s="23">
        <f t="shared" si="12"/>
        <v>1.9945205600000002</v>
      </c>
    </row>
    <row r="57" spans="1:13" ht="15">
      <c r="A57" s="18">
        <f t="shared" si="11"/>
        <v>21</v>
      </c>
      <c r="K57" s="22">
        <f t="shared" si="9"/>
        <v>49478</v>
      </c>
      <c r="L57" s="23">
        <f t="shared" si="10"/>
        <v>0.49863014</v>
      </c>
      <c r="M57" s="23">
        <f t="shared" si="12"/>
        <v>1.9945205600000002</v>
      </c>
    </row>
    <row r="58" spans="1:13" ht="15">
      <c r="A58" s="18">
        <f t="shared" si="11"/>
        <v>21.5</v>
      </c>
      <c r="K58" s="22">
        <f t="shared" si="9"/>
        <v>49661</v>
      </c>
      <c r="L58" s="23">
        <f t="shared" si="10"/>
        <v>0.50136986</v>
      </c>
      <c r="M58" s="23">
        <f t="shared" si="12"/>
        <v>2.00547944</v>
      </c>
    </row>
    <row r="59" spans="1:13" ht="15">
      <c r="A59" s="18">
        <f t="shared" si="11"/>
        <v>22</v>
      </c>
      <c r="K59" s="22">
        <f t="shared" si="9"/>
        <v>49844</v>
      </c>
      <c r="L59" s="23">
        <f t="shared" si="10"/>
        <v>0.50136986</v>
      </c>
      <c r="M59" s="23">
        <f t="shared" si="12"/>
        <v>2.00547944</v>
      </c>
    </row>
    <row r="60" spans="1:13" ht="15">
      <c r="A60" s="18">
        <f t="shared" si="11"/>
        <v>22.5</v>
      </c>
      <c r="K60" s="22">
        <f t="shared" si="9"/>
        <v>50027</v>
      </c>
      <c r="L60" s="23">
        <f t="shared" si="10"/>
        <v>0.50136986</v>
      </c>
      <c r="M60" s="23">
        <f t="shared" si="12"/>
        <v>2.00547944</v>
      </c>
    </row>
    <row r="61" spans="1:13" ht="15">
      <c r="A61" s="18">
        <f t="shared" si="11"/>
        <v>23</v>
      </c>
      <c r="K61" s="22">
        <f t="shared" si="9"/>
        <v>50209</v>
      </c>
      <c r="L61" s="23">
        <f t="shared" si="10"/>
        <v>0.49863014</v>
      </c>
      <c r="M61" s="23">
        <f t="shared" si="12"/>
        <v>1.9945205600000002</v>
      </c>
    </row>
    <row r="62" spans="1:13" ht="15">
      <c r="A62" s="18">
        <f t="shared" si="11"/>
        <v>23.5</v>
      </c>
      <c r="K62" s="22">
        <f t="shared" si="9"/>
        <v>50392</v>
      </c>
      <c r="L62" s="23">
        <f t="shared" si="10"/>
        <v>0.50136986</v>
      </c>
      <c r="M62" s="23">
        <f t="shared" si="12"/>
        <v>2.00547944</v>
      </c>
    </row>
    <row r="63" spans="1:13" ht="15">
      <c r="A63" s="18">
        <f t="shared" si="11"/>
        <v>24</v>
      </c>
      <c r="K63" s="22">
        <f t="shared" si="9"/>
        <v>50574</v>
      </c>
      <c r="L63" s="23">
        <f t="shared" si="10"/>
        <v>0.49863014</v>
      </c>
      <c r="M63" s="23">
        <f t="shared" si="12"/>
        <v>1.9945205600000002</v>
      </c>
    </row>
    <row r="64" spans="1:13" ht="15">
      <c r="A64" s="18">
        <f t="shared" si="11"/>
        <v>24.5</v>
      </c>
      <c r="K64" s="22">
        <f t="shared" si="9"/>
        <v>50759</v>
      </c>
      <c r="L64" s="23">
        <f t="shared" si="10"/>
        <v>0.50684932</v>
      </c>
      <c r="M64" s="23">
        <f t="shared" si="12"/>
        <v>2.02739728</v>
      </c>
    </row>
    <row r="65" spans="1:13" ht="15">
      <c r="A65" s="18">
        <f t="shared" si="11"/>
        <v>25</v>
      </c>
      <c r="K65" s="22">
        <f t="shared" si="9"/>
        <v>50941</v>
      </c>
      <c r="L65" s="23">
        <f t="shared" si="10"/>
        <v>0.49863014</v>
      </c>
      <c r="M65" s="23">
        <f t="shared" si="12"/>
        <v>1.9945205600000002</v>
      </c>
    </row>
    <row r="66" spans="1:13" ht="15">
      <c r="A66" s="18">
        <f t="shared" si="11"/>
        <v>25.5</v>
      </c>
      <c r="K66" s="22">
        <f t="shared" si="9"/>
        <v>51123</v>
      </c>
      <c r="L66" s="23">
        <f t="shared" si="10"/>
        <v>0.49863014</v>
      </c>
      <c r="M66" s="23">
        <f t="shared" si="12"/>
        <v>1.9945205600000002</v>
      </c>
    </row>
    <row r="67" spans="1:13" ht="15">
      <c r="A67" s="18">
        <f>A66+$A$15/12</f>
        <v>26</v>
      </c>
      <c r="K67" s="22">
        <f t="shared" si="9"/>
        <v>51305</v>
      </c>
      <c r="L67" s="23">
        <f t="shared" si="10"/>
        <v>0.49863014</v>
      </c>
      <c r="M67" s="23">
        <f t="shared" si="12"/>
        <v>1.9945205600000002</v>
      </c>
    </row>
    <row r="68" spans="1:13" ht="15">
      <c r="A68" s="18">
        <f t="shared" si="11"/>
        <v>26.5</v>
      </c>
      <c r="K68" s="22">
        <f t="shared" si="9"/>
        <v>51488</v>
      </c>
      <c r="L68" s="23">
        <f t="shared" si="10"/>
        <v>0.50136986</v>
      </c>
      <c r="M68" s="23">
        <f t="shared" si="12"/>
        <v>2.00547944</v>
      </c>
    </row>
    <row r="69" spans="1:13" ht="15">
      <c r="A69" s="18">
        <f t="shared" si="11"/>
        <v>27</v>
      </c>
      <c r="K69" s="22">
        <f t="shared" si="9"/>
        <v>51670</v>
      </c>
      <c r="L69" s="23">
        <f t="shared" si="10"/>
        <v>0.49863014</v>
      </c>
      <c r="M69" s="23">
        <f t="shared" si="12"/>
        <v>1.9945205600000002</v>
      </c>
    </row>
    <row r="70" spans="1:13" ht="15">
      <c r="A70" s="18">
        <f t="shared" si="11"/>
        <v>27.5</v>
      </c>
      <c r="K70" s="22">
        <f t="shared" si="9"/>
        <v>51853</v>
      </c>
      <c r="L70" s="23">
        <f t="shared" si="10"/>
        <v>0.50136986</v>
      </c>
      <c r="M70" s="23">
        <f t="shared" si="12"/>
        <v>2.00547944</v>
      </c>
    </row>
    <row r="71" spans="1:13" ht="15">
      <c r="A71" s="18">
        <f>A70+$A$15/12</f>
        <v>28</v>
      </c>
      <c r="K71" s="22">
        <f t="shared" si="9"/>
        <v>52035</v>
      </c>
      <c r="L71" s="23">
        <f t="shared" si="10"/>
        <v>0.49863014</v>
      </c>
      <c r="M71" s="23">
        <f t="shared" si="12"/>
        <v>1.9945205600000002</v>
      </c>
    </row>
    <row r="72" spans="1:13" ht="15">
      <c r="A72" s="18">
        <f t="shared" si="11"/>
        <v>28.5</v>
      </c>
      <c r="K72" s="22">
        <f t="shared" si="9"/>
        <v>52218</v>
      </c>
      <c r="L72" s="23">
        <f t="shared" si="10"/>
        <v>0.50136986</v>
      </c>
      <c r="M72" s="23">
        <f t="shared" si="12"/>
        <v>2.00547944</v>
      </c>
    </row>
    <row r="73" spans="1:13" ht="15">
      <c r="A73" s="18">
        <f t="shared" si="11"/>
        <v>29</v>
      </c>
      <c r="K73" s="22">
        <f t="shared" si="9"/>
        <v>52400</v>
      </c>
      <c r="L73" s="23">
        <f t="shared" si="10"/>
        <v>0.49863014</v>
      </c>
      <c r="M73" s="23">
        <f t="shared" si="12"/>
        <v>1.9945205600000002</v>
      </c>
    </row>
    <row r="74" spans="1:13" ht="15">
      <c r="A74" s="18">
        <f>A73+$A$15/12</f>
        <v>29.5</v>
      </c>
      <c r="K74" s="22">
        <f t="shared" si="9"/>
        <v>52583</v>
      </c>
      <c r="L74" s="23">
        <f t="shared" si="10"/>
        <v>0.50136986</v>
      </c>
      <c r="M74" s="23">
        <f t="shared" si="12"/>
        <v>2.00547944</v>
      </c>
    </row>
    <row r="75" spans="1:13" ht="15">
      <c r="A75" s="18">
        <f t="shared" si="11"/>
        <v>30</v>
      </c>
      <c r="K75" s="22">
        <f t="shared" si="9"/>
        <v>52768</v>
      </c>
      <c r="L75" s="23">
        <f t="shared" si="10"/>
        <v>0.50684932</v>
      </c>
      <c r="M75" s="23">
        <f t="shared" si="12"/>
        <v>102.02739728</v>
      </c>
    </row>
  </sheetData>
  <sheetProtection password="E1EE" sheet="1" objects="1" scenarios="1"/>
  <mergeCells count="12">
    <mergeCell ref="B14:D14"/>
    <mergeCell ref="E14:G14"/>
    <mergeCell ref="H14:J14"/>
    <mergeCell ref="K14:M14"/>
    <mergeCell ref="B2:M2"/>
    <mergeCell ref="B8:M8"/>
    <mergeCell ref="B9:M9"/>
    <mergeCell ref="B10:M10"/>
    <mergeCell ref="B13:D13"/>
    <mergeCell ref="E13:G13"/>
    <mergeCell ref="H13:J13"/>
    <mergeCell ref="K13:M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45"/>
  <sheetViews>
    <sheetView showGridLines="0" zoomScalePageLayoutView="0" workbookViewId="0" topLeftCell="A1">
      <selection activeCell="D4" sqref="D4"/>
    </sheetView>
  </sheetViews>
  <sheetFormatPr defaultColWidth="9.140625" defaultRowHeight="12.75"/>
  <cols>
    <col min="1" max="1" width="4.57421875" style="18" customWidth="1"/>
    <col min="2" max="2" width="23.140625" style="3" customWidth="1"/>
    <col min="3" max="3" width="13.140625" style="3" customWidth="1"/>
    <col min="4" max="4" width="12.57421875" style="3" bestFit="1" customWidth="1"/>
    <col min="5" max="13" width="12.8515625" style="3" customWidth="1"/>
    <col min="14" max="14" width="10.57421875" style="3" customWidth="1"/>
    <col min="15" max="16384" width="9.140625" style="3" customWidth="1"/>
  </cols>
  <sheetData>
    <row r="1" ht="12.75">
      <c r="A1" s="2">
        <v>41791</v>
      </c>
    </row>
    <row r="2" spans="1:13" ht="17.25">
      <c r="A2" s="2">
        <v>41883</v>
      </c>
      <c r="B2" s="31" t="s">
        <v>29</v>
      </c>
      <c r="C2" s="32"/>
      <c r="D2" s="32"/>
      <c r="E2" s="32"/>
      <c r="F2" s="32"/>
      <c r="G2" s="32"/>
      <c r="H2" s="32"/>
      <c r="I2" s="32"/>
      <c r="J2" s="32"/>
      <c r="K2" s="32"/>
      <c r="L2" s="32"/>
      <c r="M2" s="33"/>
    </row>
    <row r="3" spans="1:16" ht="12.75">
      <c r="A3" s="2">
        <f>EuroSwapPayDate(A2,3)</f>
        <v>41974</v>
      </c>
      <c r="B3" s="4"/>
      <c r="C3" s="5"/>
      <c r="D3" s="6"/>
      <c r="E3" s="6"/>
      <c r="F3" s="6"/>
      <c r="G3" s="6"/>
      <c r="H3" s="6"/>
      <c r="I3" s="6"/>
      <c r="J3" s="6"/>
      <c r="K3" s="6"/>
      <c r="L3" s="6"/>
      <c r="M3" s="6"/>
      <c r="N3" s="7"/>
      <c r="O3" s="7"/>
      <c r="P3" s="7"/>
    </row>
    <row r="4" spans="1:14" ht="15">
      <c r="A4" s="2">
        <f aca="true" t="shared" si="0" ref="A4:A14">EuroSwapPayDate(A3,3)</f>
        <v>42065</v>
      </c>
      <c r="B4" s="8" t="s">
        <v>10</v>
      </c>
      <c r="C4" s="1">
        <v>41791</v>
      </c>
      <c r="D4" s="9"/>
      <c r="E4" s="6"/>
      <c r="F4" s="6"/>
      <c r="G4" s="6"/>
      <c r="H4" s="6"/>
      <c r="I4" s="6"/>
      <c r="J4" s="6"/>
      <c r="K4" s="6"/>
      <c r="L4" s="6"/>
      <c r="M4" s="6"/>
      <c r="N4" s="6"/>
    </row>
    <row r="5" spans="1:14" ht="15">
      <c r="A5" s="2">
        <f t="shared" si="0"/>
        <v>42157</v>
      </c>
      <c r="B5" s="8" t="s">
        <v>11</v>
      </c>
      <c r="C5" s="10">
        <f>EffectiveDate(C4,1)-2</f>
        <v>41806</v>
      </c>
      <c r="D5" s="11"/>
      <c r="E5" s="6"/>
      <c r="F5" s="6"/>
      <c r="G5" s="6"/>
      <c r="H5" s="6"/>
      <c r="I5" s="6"/>
      <c r="J5" s="6"/>
      <c r="K5" s="6"/>
      <c r="L5" s="6"/>
      <c r="M5" s="6"/>
      <c r="N5" s="6"/>
    </row>
    <row r="6" spans="1:14" ht="15">
      <c r="A6" s="2">
        <f t="shared" si="0"/>
        <v>42249</v>
      </c>
      <c r="B6" s="12" t="s">
        <v>12</v>
      </c>
      <c r="C6" s="13">
        <f>EffectiveDate(C4,1)</f>
        <v>41808</v>
      </c>
      <c r="D6" s="11"/>
      <c r="E6" s="6"/>
      <c r="F6" s="6"/>
      <c r="G6" s="6"/>
      <c r="H6" s="6"/>
      <c r="I6" s="6"/>
      <c r="J6" s="6"/>
      <c r="K6" s="6"/>
      <c r="L6" s="6"/>
      <c r="M6" s="6"/>
      <c r="N6" s="6"/>
    </row>
    <row r="7" spans="1:14" ht="15">
      <c r="A7" s="2">
        <f t="shared" si="0"/>
        <v>42340</v>
      </c>
      <c r="B7" s="14" t="s">
        <v>6</v>
      </c>
      <c r="C7" s="15"/>
      <c r="D7" s="15"/>
      <c r="E7" s="15"/>
      <c r="F7" s="15"/>
      <c r="G7" s="15"/>
      <c r="H7" s="16"/>
      <c r="I7" s="15"/>
      <c r="J7" s="15"/>
      <c r="K7" s="15"/>
      <c r="L7" s="15"/>
      <c r="M7" s="17"/>
      <c r="N7" s="6"/>
    </row>
    <row r="8" spans="1:13" ht="15">
      <c r="A8" s="2">
        <f t="shared" si="0"/>
        <v>42431</v>
      </c>
      <c r="B8" s="34" t="s">
        <v>30</v>
      </c>
      <c r="C8" s="35"/>
      <c r="D8" s="35"/>
      <c r="E8" s="35"/>
      <c r="F8" s="35"/>
      <c r="G8" s="35"/>
      <c r="H8" s="35"/>
      <c r="I8" s="35"/>
      <c r="J8" s="35"/>
      <c r="K8" s="35"/>
      <c r="L8" s="35"/>
      <c r="M8" s="36"/>
    </row>
    <row r="9" spans="1:13" ht="60" customHeight="1">
      <c r="A9" s="2">
        <f t="shared" si="0"/>
        <v>42523</v>
      </c>
      <c r="B9" s="34" t="s">
        <v>31</v>
      </c>
      <c r="C9" s="35"/>
      <c r="D9" s="35"/>
      <c r="E9" s="35"/>
      <c r="F9" s="35"/>
      <c r="G9" s="35"/>
      <c r="H9" s="35"/>
      <c r="I9" s="35"/>
      <c r="J9" s="35"/>
      <c r="K9" s="35"/>
      <c r="L9" s="35"/>
      <c r="M9" s="36"/>
    </row>
    <row r="10" spans="1:13" ht="49.5" customHeight="1">
      <c r="A10" s="2">
        <f t="shared" si="0"/>
        <v>42615</v>
      </c>
      <c r="B10" s="37" t="s">
        <v>9</v>
      </c>
      <c r="C10" s="38"/>
      <c r="D10" s="38"/>
      <c r="E10" s="38"/>
      <c r="F10" s="38"/>
      <c r="G10" s="38"/>
      <c r="H10" s="38"/>
      <c r="I10" s="38"/>
      <c r="J10" s="38"/>
      <c r="K10" s="38"/>
      <c r="L10" s="38"/>
      <c r="M10" s="39"/>
    </row>
    <row r="11" ht="13.5" customHeight="1">
      <c r="A11" s="2">
        <f t="shared" si="0"/>
        <v>42706</v>
      </c>
    </row>
    <row r="12" spans="1:13" s="18" customFormat="1" ht="15">
      <c r="A12" s="2">
        <f t="shared" si="0"/>
        <v>42796</v>
      </c>
      <c r="C12" s="18">
        <v>0.03</v>
      </c>
      <c r="D12" s="18">
        <v>2</v>
      </c>
      <c r="F12" s="18">
        <v>0.03</v>
      </c>
      <c r="G12" s="18">
        <v>5</v>
      </c>
      <c r="H12" s="19"/>
      <c r="I12" s="18">
        <v>0.03</v>
      </c>
      <c r="J12" s="18">
        <v>10</v>
      </c>
      <c r="K12" s="3"/>
      <c r="L12" s="3"/>
      <c r="M12" s="3"/>
    </row>
    <row r="13" spans="1:13" s="7" customFormat="1" ht="15">
      <c r="A13" s="2">
        <f t="shared" si="0"/>
        <v>42888</v>
      </c>
      <c r="B13" s="25" t="s">
        <v>32</v>
      </c>
      <c r="C13" s="26"/>
      <c r="D13" s="27"/>
      <c r="E13" s="25" t="s">
        <v>34</v>
      </c>
      <c r="F13" s="26"/>
      <c r="G13" s="27"/>
      <c r="H13" s="25" t="s">
        <v>33</v>
      </c>
      <c r="I13" s="26"/>
      <c r="J13" s="27"/>
      <c r="K13" s="3"/>
      <c r="L13" s="3"/>
      <c r="M13" s="3"/>
    </row>
    <row r="14" spans="1:10" ht="15" customHeight="1">
      <c r="A14" s="2">
        <f t="shared" si="0"/>
        <v>42982</v>
      </c>
      <c r="B14" s="28">
        <f>$C$4</f>
        <v>41791</v>
      </c>
      <c r="C14" s="29"/>
      <c r="D14" s="30"/>
      <c r="E14" s="28">
        <f>$C$4</f>
        <v>41791</v>
      </c>
      <c r="F14" s="29"/>
      <c r="G14" s="30"/>
      <c r="H14" s="28">
        <f>$C$4</f>
        <v>41791</v>
      </c>
      <c r="I14" s="29"/>
      <c r="J14" s="30"/>
    </row>
    <row r="15" spans="1:10" ht="45">
      <c r="A15" s="18">
        <v>12</v>
      </c>
      <c r="B15" s="20" t="s">
        <v>2</v>
      </c>
      <c r="C15" s="20" t="s">
        <v>3</v>
      </c>
      <c r="D15" s="21" t="s">
        <v>4</v>
      </c>
      <c r="E15" s="20" t="s">
        <v>2</v>
      </c>
      <c r="F15" s="20" t="s">
        <v>3</v>
      </c>
      <c r="G15" s="21" t="s">
        <v>4</v>
      </c>
      <c r="H15" s="20" t="s">
        <v>2</v>
      </c>
      <c r="I15" s="20" t="s">
        <v>3</v>
      </c>
      <c r="J15" s="20" t="s">
        <v>4</v>
      </c>
    </row>
    <row r="16" spans="1:10" ht="15">
      <c r="A16" s="18">
        <f>$A$15/12</f>
        <v>1</v>
      </c>
      <c r="B16" s="22">
        <f>EuroSwapPayDate($C$6,$A16*12)</f>
        <v>42173</v>
      </c>
      <c r="C16" s="23">
        <f>ROUND(DAYS360($C$6,B16)/360,8)</f>
        <v>1</v>
      </c>
      <c r="D16" s="24">
        <f>(IF($A16=D$12,100,0)+(C$12*C16*100))</f>
        <v>3</v>
      </c>
      <c r="E16" s="22">
        <f>EuroSwapPayDate($C$6,$A16*12)</f>
        <v>42173</v>
      </c>
      <c r="F16" s="23">
        <f>ROUND(DAYS360($C$6,E16)/360,8)</f>
        <v>1</v>
      </c>
      <c r="G16" s="24">
        <f>(IF($A16=G$12,100,0)+(F$12*F16*100))</f>
        <v>3</v>
      </c>
      <c r="H16" s="22">
        <f>EuroSwapPayDate($C$6,$A16*12)</f>
        <v>42173</v>
      </c>
      <c r="I16" s="23">
        <f>ROUND(DAYS360($C$6,H16)/360,8)</f>
        <v>1</v>
      </c>
      <c r="J16" s="23">
        <f>(IF($A16=J$12,100,0)+(I$12*I16*100))</f>
        <v>3</v>
      </c>
    </row>
    <row r="17" spans="1:10" ht="15">
      <c r="A17" s="18">
        <f aca="true" t="shared" si="1" ref="A17:A45">A16+$A$15/12</f>
        <v>2</v>
      </c>
      <c r="B17" s="22">
        <f>EuroSwapPayDate($C$6,$A17*12)</f>
        <v>42541</v>
      </c>
      <c r="C17" s="23">
        <f>ROUND(DAYS360(B16,B17)/360,8)</f>
        <v>1.00555556</v>
      </c>
      <c r="D17" s="24">
        <f>(IF($A17=D$12,100,0)+(C$12*C17*100))</f>
        <v>103.01666668</v>
      </c>
      <c r="E17" s="22">
        <f>EuroSwapPayDate($C$6,$A17*12)</f>
        <v>42541</v>
      </c>
      <c r="F17" s="23">
        <f>ROUND(DAYS360(E16,E17)/360,8)</f>
        <v>1.00555556</v>
      </c>
      <c r="G17" s="24">
        <f>(IF($A17=G$12,100,0)+(F$12*F17*100))</f>
        <v>3.0166666799999997</v>
      </c>
      <c r="H17" s="22">
        <f>EuroSwapPayDate($C$6,$A17*12)</f>
        <v>42541</v>
      </c>
      <c r="I17" s="23">
        <f>ROUND(DAYS360(H16,H17)/360,8)</f>
        <v>1.00555556</v>
      </c>
      <c r="J17" s="23">
        <f aca="true" t="shared" si="2" ref="J17:J25">(IF($A17=J$12,100,0)+(I$12*I17*100))</f>
        <v>3.0166666799999997</v>
      </c>
    </row>
    <row r="18" spans="1:10" ht="15">
      <c r="A18" s="18">
        <f t="shared" si="1"/>
        <v>3</v>
      </c>
      <c r="E18" s="22">
        <f>EuroSwapPayDate($C$6,$A18*12)</f>
        <v>42905</v>
      </c>
      <c r="F18" s="23">
        <f>ROUND(DAYS360(E17,E18)/360,8)</f>
        <v>0.99722222</v>
      </c>
      <c r="G18" s="24">
        <f>(IF($A18=G$12,100,0)+(F$12*F18*100))</f>
        <v>2.99166666</v>
      </c>
      <c r="H18" s="22">
        <f aca="true" t="shared" si="3" ref="H18:H25">EuroSwapPayDate($C$6,$A18*12)</f>
        <v>42905</v>
      </c>
      <c r="I18" s="23">
        <f aca="true" t="shared" si="4" ref="I18:I25">ROUND(DAYS360(H17,H18)/360,8)</f>
        <v>0.99722222</v>
      </c>
      <c r="J18" s="23">
        <f t="shared" si="2"/>
        <v>2.99166666</v>
      </c>
    </row>
    <row r="19" spans="1:10" ht="15">
      <c r="A19" s="18">
        <f t="shared" si="1"/>
        <v>4</v>
      </c>
      <c r="E19" s="22">
        <f>EuroSwapPayDate($C$6,$A19*12)</f>
        <v>43269</v>
      </c>
      <c r="F19" s="23">
        <f>ROUND(DAYS360(E18,E19)/360,8)</f>
        <v>0.99722222</v>
      </c>
      <c r="G19" s="24">
        <f>(IF($A19=G$12,100,0)+(F$12*F19*100))</f>
        <v>2.99166666</v>
      </c>
      <c r="H19" s="22">
        <f t="shared" si="3"/>
        <v>43269</v>
      </c>
      <c r="I19" s="23">
        <f t="shared" si="4"/>
        <v>0.99722222</v>
      </c>
      <c r="J19" s="23">
        <f t="shared" si="2"/>
        <v>2.99166666</v>
      </c>
    </row>
    <row r="20" spans="1:10" ht="15">
      <c r="A20" s="18">
        <f t="shared" si="1"/>
        <v>5</v>
      </c>
      <c r="E20" s="22">
        <f>EuroSwapPayDate($C$6,$A20*12)</f>
        <v>43634</v>
      </c>
      <c r="F20" s="23">
        <f>ROUND(DAYS360(E19,E20)/360,8)</f>
        <v>1</v>
      </c>
      <c r="G20" s="24">
        <f>(IF($A20=G$12,100,0)+(F$12*F20*100))</f>
        <v>103</v>
      </c>
      <c r="H20" s="22">
        <f t="shared" si="3"/>
        <v>43634</v>
      </c>
      <c r="I20" s="23">
        <f t="shared" si="4"/>
        <v>1</v>
      </c>
      <c r="J20" s="23">
        <f t="shared" si="2"/>
        <v>3</v>
      </c>
    </row>
    <row r="21" spans="1:10" ht="15">
      <c r="A21" s="18">
        <f t="shared" si="1"/>
        <v>6</v>
      </c>
      <c r="H21" s="22">
        <f t="shared" si="3"/>
        <v>44000</v>
      </c>
      <c r="I21" s="23">
        <f t="shared" si="4"/>
        <v>1</v>
      </c>
      <c r="J21" s="23">
        <f t="shared" si="2"/>
        <v>3</v>
      </c>
    </row>
    <row r="22" spans="1:10" ht="15">
      <c r="A22" s="18">
        <f t="shared" si="1"/>
        <v>7</v>
      </c>
      <c r="H22" s="22">
        <f t="shared" si="3"/>
        <v>44365</v>
      </c>
      <c r="I22" s="23">
        <f t="shared" si="4"/>
        <v>1</v>
      </c>
      <c r="J22" s="23">
        <f t="shared" si="2"/>
        <v>3</v>
      </c>
    </row>
    <row r="23" spans="1:10" ht="15">
      <c r="A23" s="18">
        <f t="shared" si="1"/>
        <v>8</v>
      </c>
      <c r="H23" s="22">
        <f t="shared" si="3"/>
        <v>44732</v>
      </c>
      <c r="I23" s="23">
        <f t="shared" si="4"/>
        <v>1.00555556</v>
      </c>
      <c r="J23" s="23">
        <f t="shared" si="2"/>
        <v>3.0166666799999997</v>
      </c>
    </row>
    <row r="24" spans="1:10" ht="15">
      <c r="A24" s="18">
        <f t="shared" si="1"/>
        <v>9</v>
      </c>
      <c r="H24" s="22">
        <f t="shared" si="3"/>
        <v>45096</v>
      </c>
      <c r="I24" s="23">
        <f t="shared" si="4"/>
        <v>0.99722222</v>
      </c>
      <c r="J24" s="23">
        <f t="shared" si="2"/>
        <v>2.99166666</v>
      </c>
    </row>
    <row r="25" spans="1:10" ht="15">
      <c r="A25" s="18">
        <f t="shared" si="1"/>
        <v>10</v>
      </c>
      <c r="H25" s="22">
        <f t="shared" si="3"/>
        <v>45461</v>
      </c>
      <c r="I25" s="23">
        <f t="shared" si="4"/>
        <v>0.99722222</v>
      </c>
      <c r="J25" s="23">
        <f t="shared" si="2"/>
        <v>102.99166665999999</v>
      </c>
    </row>
    <row r="26" ht="12.75">
      <c r="A26" s="18">
        <f t="shared" si="1"/>
        <v>11</v>
      </c>
    </row>
    <row r="27" ht="12.75">
      <c r="A27" s="18">
        <f t="shared" si="1"/>
        <v>12</v>
      </c>
    </row>
    <row r="28" ht="12.75">
      <c r="A28" s="18">
        <f t="shared" si="1"/>
        <v>13</v>
      </c>
    </row>
    <row r="29" ht="12.75">
      <c r="A29" s="18">
        <f t="shared" si="1"/>
        <v>14</v>
      </c>
    </row>
    <row r="30" ht="12.75">
      <c r="A30" s="18">
        <f t="shared" si="1"/>
        <v>15</v>
      </c>
    </row>
    <row r="31" ht="12.75">
      <c r="A31" s="18">
        <f t="shared" si="1"/>
        <v>16</v>
      </c>
    </row>
    <row r="32" ht="12.75">
      <c r="A32" s="18">
        <f t="shared" si="1"/>
        <v>17</v>
      </c>
    </row>
    <row r="33" ht="12.75">
      <c r="A33" s="18">
        <f t="shared" si="1"/>
        <v>18</v>
      </c>
    </row>
    <row r="34" ht="12.75">
      <c r="A34" s="18">
        <f t="shared" si="1"/>
        <v>19</v>
      </c>
    </row>
    <row r="35" ht="12.75">
      <c r="A35" s="18">
        <f t="shared" si="1"/>
        <v>20</v>
      </c>
    </row>
    <row r="36" ht="12.75">
      <c r="A36" s="18">
        <f t="shared" si="1"/>
        <v>21</v>
      </c>
    </row>
    <row r="37" ht="12.75">
      <c r="A37" s="18">
        <f t="shared" si="1"/>
        <v>22</v>
      </c>
    </row>
    <row r="38" ht="12.75">
      <c r="A38" s="18">
        <f t="shared" si="1"/>
        <v>23</v>
      </c>
    </row>
    <row r="39" ht="12.75">
      <c r="A39" s="18">
        <f t="shared" si="1"/>
        <v>24</v>
      </c>
    </row>
    <row r="40" ht="12.75">
      <c r="A40" s="18">
        <f t="shared" si="1"/>
        <v>25</v>
      </c>
    </row>
    <row r="41" ht="12.75">
      <c r="A41" s="18">
        <f t="shared" si="1"/>
        <v>26</v>
      </c>
    </row>
    <row r="42" ht="12.75">
      <c r="A42" s="18">
        <f t="shared" si="1"/>
        <v>27</v>
      </c>
    </row>
    <row r="43" ht="12.75">
      <c r="A43" s="18">
        <f t="shared" si="1"/>
        <v>28</v>
      </c>
    </row>
    <row r="44" ht="12.75">
      <c r="A44" s="18">
        <f t="shared" si="1"/>
        <v>29</v>
      </c>
    </row>
    <row r="45" ht="12.75">
      <c r="A45" s="18">
        <f t="shared" si="1"/>
        <v>30</v>
      </c>
    </row>
  </sheetData>
  <sheetProtection password="E1EE" sheet="1" objects="1" scenarios="1"/>
  <mergeCells count="10">
    <mergeCell ref="B14:D14"/>
    <mergeCell ref="E14:G14"/>
    <mergeCell ref="H14:J14"/>
    <mergeCell ref="B2:M2"/>
    <mergeCell ref="B8:M8"/>
    <mergeCell ref="B9:M9"/>
    <mergeCell ref="B10:M10"/>
    <mergeCell ref="B13:D13"/>
    <mergeCell ref="E13:G13"/>
    <mergeCell ref="H13:J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LIFFE Admin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Pinkava</dc:creator>
  <cp:keywords/>
  <dc:description/>
  <cp:lastModifiedBy>Jennifer Jackson</cp:lastModifiedBy>
  <cp:lastPrinted>2010-09-10T10:05:31Z</cp:lastPrinted>
  <dcterms:created xsi:type="dcterms:W3CDTF">2001-10-26T07:07:12Z</dcterms:created>
  <dcterms:modified xsi:type="dcterms:W3CDTF">2014-06-12T09:21:56Z</dcterms:modified>
  <cp:category/>
  <cp:version/>
  <cp:contentType/>
  <cp:contentStatus/>
</cp:coreProperties>
</file>